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30" windowWidth="15480" windowHeight="9015" activeTab="1"/>
  </bookViews>
  <sheets>
    <sheet name="PLAN" sheetId="1" r:id="rId1"/>
    <sheet name="CRON." sheetId="2" r:id="rId2"/>
  </sheets>
  <definedNames>
    <definedName name="_xlnm.Print_Area" localSheetId="1">'CRON.'!$A$1:$I$38</definedName>
    <definedName name="_xlnm.Print_Area" localSheetId="0">'PLAN'!$A$2:$J$164</definedName>
    <definedName name="_xlnm.Print_Titles" localSheetId="0">'PLAN'!$2:$13</definedName>
  </definedNames>
  <calcPr fullCalcOnLoad="1"/>
</workbook>
</file>

<file path=xl/sharedStrings.xml><?xml version="1.0" encoding="utf-8"?>
<sst xmlns="http://schemas.openxmlformats.org/spreadsheetml/2006/main" count="495" uniqueCount="326">
  <si>
    <t>Cabo de cobre nu, têmpera mole, classe 2, de 35 mm²</t>
  </si>
  <si>
    <t>Cabo de cobre nu, têmpera mole, classe 2, de 50 mm²</t>
  </si>
  <si>
    <t>Haste de aterramento de 5/8'' x 2,40 m</t>
  </si>
  <si>
    <t>Caixa de equalização de embutir em aço com barramento, de 400x400mm e tampa</t>
  </si>
  <si>
    <t>Saboneteira tipo dispenser, para refil de 800 ml</t>
  </si>
  <si>
    <t>Lâmpada fluorescente compacta eletrônica ''3U'', base E27 de 25W - 110 ou 220V</t>
  </si>
  <si>
    <t>Tampa de plástico para bacia sanitária</t>
  </si>
  <si>
    <t>Adesivo vinílico, padrão regulamentado, para sinalização de incêndio</t>
  </si>
  <si>
    <t>Luminária pendente para instalação em perfilado, calha aberta com refletor para 2 lâmpadas fluorescentes de 32/36W</t>
  </si>
  <si>
    <t>Placa de identificação para obra</t>
  </si>
  <si>
    <t>Mictório de louça sifonado auto aspirante</t>
  </si>
  <si>
    <t>Dispenser toalheiro em ABS, para folhas</t>
  </si>
  <si>
    <t>Limpeza final da obra</t>
  </si>
  <si>
    <t>CÓDIGO</t>
  </si>
  <si>
    <t>DESCRIÇÃO</t>
  </si>
  <si>
    <t>UNID.</t>
  </si>
  <si>
    <t>QUANT.</t>
  </si>
  <si>
    <t>TOTAL</t>
  </si>
  <si>
    <t xml:space="preserve">m² </t>
  </si>
  <si>
    <t>m</t>
  </si>
  <si>
    <t>Barra de apoio, para pessoas com mobilidade reduzida, em tubo de aço inoxidável de 1 1/2´</t>
  </si>
  <si>
    <t>CUSTO TOTAL DO EMPREENDIMENTO</t>
  </si>
  <si>
    <t>Proteção anticorrosiva, à base de resina epóxi com alcatrão, para ramais sob a terra, com DN até 1''</t>
  </si>
  <si>
    <t>Quadro Telebrás de embutir de 200 x 200 x 120 mm</t>
  </si>
  <si>
    <t>Quadro de distribuição universal de embutir, para disjuntores 34 DIN / 24 UL - 150 A - sem componentes</t>
  </si>
  <si>
    <t>Mini-disjuntor termomagnético, bipolar 400V, corrente de 80A até 100A</t>
  </si>
  <si>
    <t>Dispositivo diferencial residual de 25A x 30mA - 2 pólos</t>
  </si>
  <si>
    <t>Tomada RJ 11 para telefone, sem placa</t>
  </si>
  <si>
    <t>Interruptor com 1 tecla simples e placa</t>
  </si>
  <si>
    <t>Placa de 4'' x 2''</t>
  </si>
  <si>
    <t>Placa de 4'' x 4''</t>
  </si>
  <si>
    <t>Lâmpada fluorescente tubular, base bipino bilateral de 16W</t>
  </si>
  <si>
    <t>Captor tipo Franklin, h= 300mm, 4 pontos, 2 descidas, acabamento cromado</t>
  </si>
  <si>
    <t>Isolador galvanizado uso geral, reforçado para fixação a 90°</t>
  </si>
  <si>
    <t>Isolador galvanizado para mastro de diâmetro 2'', reforçado com 2 descidas</t>
  </si>
  <si>
    <t>Braçadeira de contraventagem para mastro de diâmetro 2''</t>
  </si>
  <si>
    <t>Apoio para mastro de diâmetro 2''</t>
  </si>
  <si>
    <t>Base para mastro de diâmetro 2''</t>
  </si>
  <si>
    <t>Contraventagem com tubo para mastro de diâmetro 2''</t>
  </si>
  <si>
    <t>Mastro simples galvanizado de diâmetro 2''</t>
  </si>
  <si>
    <t>Braçadeira para fixação do aparelho sinalizador para mastro de diâmetro 2''</t>
  </si>
  <si>
    <t>Sinalizador de obstáculo duplo, com célula fotoelétrica</t>
  </si>
  <si>
    <t>Caixa de inspeção suspensa</t>
  </si>
  <si>
    <t>Terminal estanhado com 2 furos e 1 compressão - 35 mm²</t>
  </si>
  <si>
    <t>Cuba de louça de embutir oval</t>
  </si>
  <si>
    <t>Lavatório de louça para canto, sem coluna - sem pertences</t>
  </si>
  <si>
    <t>Bacia sifonada com caixa de descarga acoplada sem tampa - 6 litros</t>
  </si>
  <si>
    <t>Caixa de descarga de embutir, acionamento frontal, completa</t>
  </si>
  <si>
    <t>Entrada completa de gás GLP domiciliar com 2 bujões de 13 kg</t>
  </si>
  <si>
    <t>Tubo de cobre classe A, DN= 22mm (3/4''), inclusive conexões</t>
  </si>
  <si>
    <t>Válvula de esfera monobloco em latão fundido passagem plena, acionamento com alavanca, DN= 3/4''</t>
  </si>
  <si>
    <t>Extintor manual de pó químico seco BC - capacidade de 4 kg</t>
  </si>
  <si>
    <t>Extintor manual de água pressurizada - capacidade de 10 litros</t>
  </si>
  <si>
    <t>Suporte para isolador roldana tipo SIR, padrão TELEBRÁS</t>
  </si>
  <si>
    <t>Isolador roldana em porcelana de 72 x 72mm</t>
  </si>
  <si>
    <t>Fita em aço inoxidável para poste de 0,50m x 19mm, com fecho em aço inoxidável</t>
  </si>
  <si>
    <t>Sinalização com pictograma em tinta acrílica</t>
  </si>
  <si>
    <t>Disjuntor série universal, em caixa moldada, térmico e magnético fixos, bipolar 480V, corrente de 60A até 100A</t>
  </si>
  <si>
    <t>Barra condutora chata de alumínio, 7/8'' x 1/8'' - inclusive acessórios de fixação</t>
  </si>
  <si>
    <t>Dispenser papel higienico em ABS para rolão 300/600m, com visor</t>
  </si>
  <si>
    <t xml:space="preserve">kg   </t>
  </si>
  <si>
    <t xml:space="preserve">un   </t>
  </si>
  <si>
    <t>cj</t>
  </si>
  <si>
    <t>Bacia sifonada de louça sem tampa - 6 litros</t>
  </si>
  <si>
    <t>Torneira longa sem rosca para uso geral, em latão fundido cromado</t>
  </si>
  <si>
    <t>Válvula americana</t>
  </si>
  <si>
    <t>Válvula de mictório padrão, vazão automática, DN= 3/4''</t>
  </si>
  <si>
    <t>Barra de apoio reta, para pessoas com mobilidade reduzida, em tubo de aço inoxidável de 1 1/2´ x 800 mm</t>
  </si>
  <si>
    <t>Conector de emenda em latão para cabo de até 50mm² com 4 parafusos</t>
  </si>
  <si>
    <t>Tampa para caixa de inspeção cilíndrica, aço galvanizado</t>
  </si>
  <si>
    <t>Barra de apoio reta, para pessoas com mobilidade reduzida, em tubo de aço inoxidável de 1 1/4´ x 400 mm</t>
  </si>
  <si>
    <t>Suporte para fixação de fita de alumínio 7/8'' x 1/8'', com base plana</t>
  </si>
  <si>
    <t>Lâmpada fluorescente tubular, base bipino bilateral de 32 W</t>
  </si>
  <si>
    <t>Torneira de mesa para pia com bica móvel e arejador em latão fundido cromado</t>
  </si>
  <si>
    <t>Barramento de cobre nu</t>
  </si>
  <si>
    <t>Isolador em epóxi de 1 kV para barramento</t>
  </si>
  <si>
    <t>Barra de neutro e/ou terra</t>
  </si>
  <si>
    <t>Filtro de pressão em ABS, para 360 l/h</t>
  </si>
  <si>
    <t>Mini-disjuntor termomagnético, unipolar 127/220V, corrente de 10A até 32A</t>
  </si>
  <si>
    <t>Mini-disjuntor termomagnético, bipolar 220/380V, corrente de 10A até 32A</t>
  </si>
  <si>
    <t>Tinta 100% acrílica em massa, inclusive preparo</t>
  </si>
  <si>
    <t>Esmalte em superfície metálica, inclusive preparo</t>
  </si>
  <si>
    <t>Torneira curta com rosca para uso geral, em latão fundido cromado, DN= 3/4''</t>
  </si>
  <si>
    <t>PLANILHA ORÇAMENTÁRIA DETALHADA - POR FASE</t>
  </si>
  <si>
    <t>I</t>
  </si>
  <si>
    <t>CENTRO DE CONVIVÊNCIA DO IDOSO</t>
  </si>
  <si>
    <t/>
  </si>
  <si>
    <t>I.1</t>
  </si>
  <si>
    <t>SERVIÇOS PRELIMINARES / APOIO À OBRA</t>
  </si>
  <si>
    <t>A</t>
  </si>
  <si>
    <t>PLACA DE IDENTIFICAÇÃO</t>
  </si>
  <si>
    <t>B</t>
  </si>
  <si>
    <t>C</t>
  </si>
  <si>
    <t>D</t>
  </si>
  <si>
    <t>E</t>
  </si>
  <si>
    <t>INFRAESTRUTURA</t>
  </si>
  <si>
    <t>I.4</t>
  </si>
  <si>
    <t>I.5</t>
  </si>
  <si>
    <t>I.6</t>
  </si>
  <si>
    <t>ESQUADRIAS DE MADEIRA</t>
  </si>
  <si>
    <t>ESQUADRIAS METÁLICAS</t>
  </si>
  <si>
    <t>I.8</t>
  </si>
  <si>
    <t>FERRAGEM E ELEMENTOS METÁLICOS</t>
  </si>
  <si>
    <t>I.9</t>
  </si>
  <si>
    <t>I.10</t>
  </si>
  <si>
    <t>I.11</t>
  </si>
  <si>
    <t>PISOS</t>
  </si>
  <si>
    <t>I.12</t>
  </si>
  <si>
    <t>PRATELEIRA E BALCÃO</t>
  </si>
  <si>
    <t>I.13</t>
  </si>
  <si>
    <t>COBERTURA</t>
  </si>
  <si>
    <t>I.14</t>
  </si>
  <si>
    <t>PINTURA</t>
  </si>
  <si>
    <t>I.15</t>
  </si>
  <si>
    <t>CONDUTORES</t>
  </si>
  <si>
    <t>SPDA / ATERRAMENTO</t>
  </si>
  <si>
    <t>QUADROS ELÉTRICOS</t>
  </si>
  <si>
    <t>I.16</t>
  </si>
  <si>
    <t>LOUÇAS / METAIS E ACESSÓRIOS SANITÁRIOS</t>
  </si>
  <si>
    <t>GLP</t>
  </si>
  <si>
    <t>F</t>
  </si>
  <si>
    <t>Torneira de mesa para lavatório compacta, acionamento hidromecânico, em latão cromado, DN= 1/2´</t>
  </si>
  <si>
    <t>Engate flexível de PVC DN= 1/2´</t>
  </si>
  <si>
    <t>Sifão plástico com copo, rígido, de 1´ x 1 1/2´</t>
  </si>
  <si>
    <t>Válvula de PVC para lavatório</t>
  </si>
  <si>
    <t>Sifão plástico com copo, rígido, de 1 1/4´ x 2´</t>
  </si>
  <si>
    <t>Tampo/bancada em granito amêndoa, espessura de 2 cm</t>
  </si>
  <si>
    <t>Tanque simples em concreto pré-moldado</t>
  </si>
  <si>
    <t>Prefeitura Municipal de Cerqueira César</t>
  </si>
  <si>
    <t>"A cidade que faz amigos"</t>
  </si>
  <si>
    <t>Departamento de Engenharia</t>
  </si>
  <si>
    <t>PLANILHA ORÇAMENTÁRIA</t>
  </si>
  <si>
    <r>
      <t>LOCAL:</t>
    </r>
    <r>
      <rPr>
        <sz val="10"/>
        <rFont val="Arial"/>
        <family val="2"/>
      </rPr>
      <t xml:space="preserve"> RUA CAPITÃO AUGUSTO MENDES S/Nº - PARQUE NOVE DE JULHO</t>
    </r>
  </si>
  <si>
    <t>CRONOGRAMA FÍSICO</t>
  </si>
  <si>
    <t>ITEM</t>
  </si>
  <si>
    <t>ATIVIDADE</t>
  </si>
  <si>
    <t>MÊS 1</t>
  </si>
  <si>
    <t>MÊS 2</t>
  </si>
  <si>
    <t>________________________</t>
  </si>
  <si>
    <t>CENTRO DE CONVIVENCIA DO IDOSO</t>
  </si>
  <si>
    <t>REVESTIMENTOS DE TETOS E PAREDES</t>
  </si>
  <si>
    <t>LUMINÁRIAS / INTERRUPTORES / TOMADAS</t>
  </si>
  <si>
    <t>AUTOMAÇÃO (LÓGICA / TECNOLOGIA / AL. INCENDIO)</t>
  </si>
  <si>
    <t>COMBATE À INCENDIO</t>
  </si>
  <si>
    <t>LIMPEZA</t>
  </si>
  <si>
    <t>HUGO VIEIRA DOS SANTOS</t>
  </si>
  <si>
    <t>ENGENHEIRO CIVIL</t>
  </si>
  <si>
    <t>CREA SP 5069465540</t>
  </si>
  <si>
    <t>ART:</t>
  </si>
  <si>
    <t>92221220150785988</t>
  </si>
  <si>
    <r>
      <t>OBRA:</t>
    </r>
    <r>
      <rPr>
        <sz val="10"/>
        <rFont val="Calibri"/>
        <family val="2"/>
      </rPr>
      <t xml:space="preserve"> FINALIZAÇÃO DA CONSTRUÇÃO DO CENTRO DE CONVIVÊNCIA DO IDOSO - 200m²</t>
    </r>
  </si>
  <si>
    <r>
      <t>LOCAL:</t>
    </r>
    <r>
      <rPr>
        <sz val="10"/>
        <rFont val="Calibri"/>
        <family val="2"/>
      </rPr>
      <t xml:space="preserve"> RUA CAPITÃO AUGUSTO MENDES S/Nº - PARQUE NOVE DE JULHO</t>
    </r>
  </si>
  <si>
    <t>Ferragem completa para porta de box de WC tipo livre/ocupado</t>
  </si>
  <si>
    <t>Placa de identificação em alumínio para WC, com desenho universal de acessibilidade</t>
  </si>
  <si>
    <t>Tela de proteção tipo mosqueteira em aço galvanizado, com requadro em perfis de ferro</t>
  </si>
  <si>
    <t>Calha, rufo, afins em chapa galvanizada nº 24 - corte 0,33 m</t>
  </si>
  <si>
    <t xml:space="preserve">Luminária blindada de sobrepor ou pendente em calha fechada para 2 lâmpadas fluorescentes de 32/36/40W </t>
  </si>
  <si>
    <t>Cabo de cobre flexível de 16 mm², isolamento 0,6/1kV - isolação HEPR 90°C</t>
  </si>
  <si>
    <t>Cabo de cobre flexível de 35 mm², isolamento 0,6/1kV - isolação HEPR 90°C</t>
  </si>
  <si>
    <t>Cabo de cobre flexível de 2,5 mm², isolamento 750 V - isolação LSHF/A 70° C - baixa emissão de fumaça e gases</t>
  </si>
  <si>
    <t>Cabo de cobre flexível de 4 mm², isolamento 750 V - isolação LSHF/A 70° C - baixa emissão de fumaça e gases</t>
  </si>
  <si>
    <t>Eletroduto de PVC rígido roscável de 1´ - com acessórios</t>
  </si>
  <si>
    <t>Supressor de surto monofásico, Fase-Terra, In &gt; ou = 20 kA, Imax. de surto de 50 até 80 Ka</t>
  </si>
  <si>
    <t>Supressor de surto monofásico, Neutro-Terra, In &gt; ou = 20 kA, Imax. de surto de 65 até 80 kA</t>
  </si>
  <si>
    <t>Cuba em aço inoxidável simples de 400x340x140mm</t>
  </si>
  <si>
    <t>Cantoneira e perfis em ferro</t>
  </si>
  <si>
    <t>OBRA: FINALIZAÇÃO DA CONSTRUÇÃO DO CENTRO DE CONVIVÊNCIA DO IDOSO - 200m²</t>
  </si>
  <si>
    <t>INSTALAÇÕES ELÉTRICAS</t>
  </si>
  <si>
    <t>INSTALAÇÕES HIDRÁULICAS</t>
  </si>
  <si>
    <t>-</t>
  </si>
  <si>
    <t>PREFEITURA MUNICIPAL DE CERQUEIRA CÉSAR</t>
  </si>
  <si>
    <t>I.2</t>
  </si>
  <si>
    <t>PAREDES E PAINÉIS</t>
  </si>
  <si>
    <t>Divisória em placas de granito com espessura de 3 cm</t>
  </si>
  <si>
    <t>m2</t>
  </si>
  <si>
    <t>un</t>
  </si>
  <si>
    <t>Ferragem completa com maçaneta tipo alavanca para porta interna com 1 folha</t>
  </si>
  <si>
    <t>I.7</t>
  </si>
  <si>
    <t>VIDROS</t>
  </si>
  <si>
    <t>ÁGUAS PLUVIAIS</t>
  </si>
  <si>
    <t>CPOS 02.08.020</t>
  </si>
  <si>
    <t>CPOS 14.30.010</t>
  </si>
  <si>
    <t>CPOS 23.09.030</t>
  </si>
  <si>
    <t>Porta lisa com batente de madeira - 70 x 210 cm</t>
  </si>
  <si>
    <t>CPOS 23.04.580</t>
  </si>
  <si>
    <t>Porta em laminado fenólico melamínico com acabamento liso, com batente metálico - 60 x 160 cm</t>
  </si>
  <si>
    <t>CPOS 30.06.080</t>
  </si>
  <si>
    <t>CPOS 23.04.140</t>
  </si>
  <si>
    <t>CPOS 24.03.200</t>
  </si>
  <si>
    <t>CPOS 24.03.100</t>
  </si>
  <si>
    <t>Alçapão/tampa em chapa de ferro com porta e cadeado</t>
  </si>
  <si>
    <t>CPOS 28.01.040</t>
  </si>
  <si>
    <t>CPOS 28.01.020</t>
  </si>
  <si>
    <t>Ferragem completa com maçaneta tipo alavanca para porta externa com 1 folha</t>
  </si>
  <si>
    <t>CPOS 28.01.070</t>
  </si>
  <si>
    <t>CPOS 30.01.120</t>
  </si>
  <si>
    <t>CPOS 26.04.010</t>
  </si>
  <si>
    <t>Espelho em vidro cristal liso, espessura de 4 mm, colocado sobre a parede</t>
  </si>
  <si>
    <t>CPOS 18.11.042</t>
  </si>
  <si>
    <t>Revestimento em placa cerâmica esmaltada de 20x20 cm, tipo monocolor, assentado e rejuntado com argamassa industrializada</t>
  </si>
  <si>
    <t>CPOS 21.20.410</t>
  </si>
  <si>
    <t>Cantoneira de sobrepor em PVC de 4 x 4 cm</t>
  </si>
  <si>
    <t>Porta em laminado fenólico melamínico com acabamento liso, com batente de madeira - 80 x 210 cm</t>
  </si>
  <si>
    <t>CPOS 97.03.010</t>
  </si>
  <si>
    <t>CPOS 44.02.210</t>
  </si>
  <si>
    <t>CPOS 33.10.050</t>
  </si>
  <si>
    <t>CPOS 40.20.120</t>
  </si>
  <si>
    <t>CPOS 40.20.140</t>
  </si>
  <si>
    <t>CPOS 40.04.450</t>
  </si>
  <si>
    <t>Tomada 2P+T, de 10A, 250V, completa</t>
  </si>
  <si>
    <t>CPOS 40.04.480</t>
  </si>
  <si>
    <t>Conjunto de 1 interruptor simples e 1 tomada 2P+T 10A, completo</t>
  </si>
  <si>
    <t>CPOS 40.05.020</t>
  </si>
  <si>
    <t>CPOS 40.04.090</t>
  </si>
  <si>
    <t>CPOS 50.05.260</t>
  </si>
  <si>
    <t>Bloco autônomo de iluminação de emergência com autonomia mínima de 1 hora, equipado com 2 lâmpadas de 11 W</t>
  </si>
  <si>
    <t>CPOS 41.13.050</t>
  </si>
  <si>
    <t>CPOS 41.14.360</t>
  </si>
  <si>
    <t>CPOS 41.07.030</t>
  </si>
  <si>
    <t>CPOS 41.07.450</t>
  </si>
  <si>
    <t>CPOS 41.07.070</t>
  </si>
  <si>
    <t>CPOS 41.09.750</t>
  </si>
  <si>
    <t>Reator eletrônico de alto fator de potência com partida instantânea, para duas lâmpadas fluorescentes tubulares, base bipino bilateral, 32 W - 127 V / 220 V</t>
  </si>
  <si>
    <t>CPOS 39.21.060</t>
  </si>
  <si>
    <t>CPOS 39.21.080</t>
  </si>
  <si>
    <t>CPOS 39.29.111</t>
  </si>
  <si>
    <t>CPOS 39.29.112</t>
  </si>
  <si>
    <t>CPOS 42.05.440</t>
  </si>
  <si>
    <t>CPOS 42.05.520</t>
  </si>
  <si>
    <t>CPOS 42.05.370</t>
  </si>
  <si>
    <t>CPOS 39.04.070</t>
  </si>
  <si>
    <t>CPOS 39.04.080</t>
  </si>
  <si>
    <t>CPOS 42.05.610</t>
  </si>
  <si>
    <t>CPOS 42.02.020</t>
  </si>
  <si>
    <t>CPOS 42.04.020</t>
  </si>
  <si>
    <t>CPOS 42.04.040</t>
  </si>
  <si>
    <t>CPOS 42.04.060</t>
  </si>
  <si>
    <t>CPOS 42.04.100</t>
  </si>
  <si>
    <t>CPOS 42.04.120</t>
  </si>
  <si>
    <t>CPOS 42.03.080</t>
  </si>
  <si>
    <t>CPOS 42.05.020</t>
  </si>
  <si>
    <t>CPOS 42.05.070</t>
  </si>
  <si>
    <t>CPOS 42.05.200</t>
  </si>
  <si>
    <t>CPOS 42.05.320</t>
  </si>
  <si>
    <t>Caixa de inspeção do terra cilíndrica em PVC rígido, diâmetro de 300 mm - h= 400 mm</t>
  </si>
  <si>
    <t>CPOS 42.05.300</t>
  </si>
  <si>
    <t>CPOS 42.20.190</t>
  </si>
  <si>
    <t>Solda exotérmica conexão cabo-haste em X sobreposto, bitola do cabo de 35mm² a 50mm² para haste de 5/8 e 3/4</t>
  </si>
  <si>
    <t>CPOS 42.05.100</t>
  </si>
  <si>
    <t>CPOS 42.05.120</t>
  </si>
  <si>
    <t>CPOS 42.01.040</t>
  </si>
  <si>
    <t>CPOS 38.01.060</t>
  </si>
  <si>
    <t>CPOS 37.24.032</t>
  </si>
  <si>
    <t>CPOS 37.24.040</t>
  </si>
  <si>
    <t>CPOS 37.20.010</t>
  </si>
  <si>
    <t>CPOS 37.20.080</t>
  </si>
  <si>
    <t>CPOS 37.17.060</t>
  </si>
  <si>
    <t>CPOS 37.10.010</t>
  </si>
  <si>
    <t>CPOS 37.13.690</t>
  </si>
  <si>
    <t>CPOS 37.13.800</t>
  </si>
  <si>
    <t>CPOS 37.13.840</t>
  </si>
  <si>
    <t>CPOS 37.13.870</t>
  </si>
  <si>
    <t>CPOS 37.03.220</t>
  </si>
  <si>
    <t>CPOS 69.20.030</t>
  </si>
  <si>
    <t>CPOS 69.20.040</t>
  </si>
  <si>
    <t>CPOS 69.20.070</t>
  </si>
  <si>
    <t>CPOS 37.01.020</t>
  </si>
  <si>
    <t>CPOS 44.01.050</t>
  </si>
  <si>
    <t>CPOS 44.03.670</t>
  </si>
  <si>
    <t>CPOS 44.20.280</t>
  </si>
  <si>
    <t>CPOS 44.03.050</t>
  </si>
  <si>
    <t>CPOS 44.01.340</t>
  </si>
  <si>
    <t>CPOS 44.03.450</t>
  </si>
  <si>
    <t>CPOS 44.01.270</t>
  </si>
  <si>
    <t>CPOS 44.01.610</t>
  </si>
  <si>
    <t>CPOS 44.03.180</t>
  </si>
  <si>
    <t>CPOS 44.03.130</t>
  </si>
  <si>
    <t>CPOS 44.03.480</t>
  </si>
  <si>
    <t>CPOS 44.20.110</t>
  </si>
  <si>
    <t>CPOS 44.20.240</t>
  </si>
  <si>
    <t>CPOS 44.20.390</t>
  </si>
  <si>
    <t>CPOS 44.06.300</t>
  </si>
  <si>
    <t>CPOS 44.20.620</t>
  </si>
  <si>
    <t>CPOS 44.20.260</t>
  </si>
  <si>
    <t>CPOS 44.03.590</t>
  </si>
  <si>
    <t>CPOS 29.01.230</t>
  </si>
  <si>
    <t>CPOS 30.01.030</t>
  </si>
  <si>
    <t>CPOS 30.01.010</t>
  </si>
  <si>
    <t>CPOS 44.20.310</t>
  </si>
  <si>
    <t>CPOS 44.01.200</t>
  </si>
  <si>
    <t>CPOS 47.04.100</t>
  </si>
  <si>
    <t>CPOS 44.03.380</t>
  </si>
  <si>
    <t>CPOS 46.10.020</t>
  </si>
  <si>
    <t>CPOS 47.01.180</t>
  </si>
  <si>
    <t>CPOS 45.02.020</t>
  </si>
  <si>
    <t>CPOS 32.10.050</t>
  </si>
  <si>
    <t>CPOS 33.11.020</t>
  </si>
  <si>
    <t>CPOS 46.03.040</t>
  </si>
  <si>
    <t>CPOS 46.03.050</t>
  </si>
  <si>
    <t>Tubo de PVC rígido PxB com virola e anel de borracha, linha esgoto série reforçada ´R´, DN= 100 mm, inclusive conexões</t>
  </si>
  <si>
    <t>Tubo de PVC rígido PxB com virola e anel de borracha, linha esgoto série reforçada ´R´, DN= 75 mm, inclusive conexões</t>
  </si>
  <si>
    <t>CPOS 50.10.100</t>
  </si>
  <si>
    <t>CPOS 50.10.058</t>
  </si>
  <si>
    <t>CPOS 97.01.010</t>
  </si>
  <si>
    <t>CPOS 55.01.020</t>
  </si>
  <si>
    <t>TOTAL+15%</t>
  </si>
  <si>
    <t>MÊS 3</t>
  </si>
  <si>
    <t>MÊS 4</t>
  </si>
  <si>
    <t>MÊS 5</t>
  </si>
  <si>
    <t>MÊS 6</t>
  </si>
  <si>
    <t>I.3</t>
  </si>
  <si>
    <t>CPOS 23.09.040</t>
  </si>
  <si>
    <t>Porta lisa com batente madeira - 80 x 210 cm</t>
  </si>
  <si>
    <t>um</t>
  </si>
  <si>
    <t>CPOS 41.14.470</t>
  </si>
  <si>
    <t>Luminária retangular de sobrepor tipo calha aberta, com refletor facetado em chapa de aço pintada, para 2 lâmpadas fluorescentes de 16 W</t>
  </si>
  <si>
    <t>CPOS 41.13.200</t>
  </si>
  <si>
    <t>Luminária blindada oval de sobrepor ou arandela, para lâmpada fluorescentes compacta</t>
  </si>
  <si>
    <t>Data Base: CPOS 173</t>
  </si>
  <si>
    <t>CPOS 44.01.800</t>
  </si>
  <si>
    <t>CPOS 50.05.270</t>
  </si>
  <si>
    <t>Central de detecção e alarme de incêndio completa, autonomia de 1 hora para 12 laços, 220 V/12 V</t>
  </si>
  <si>
    <t>CPOS 16.33.022</t>
  </si>
  <si>
    <t>UNIT</t>
  </si>
  <si>
    <t>Cerqueira César, 13 de fevereiro de 2019.</t>
  </si>
  <si>
    <t>Data Base: CPOS 174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</si>
</sst>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* #,##0.000_);_(* \(#,##0.000\);_(* &quot;-&quot;??_);_(@_)"/>
    <numFmt numFmtId="179" formatCode="_(* #,##0.0000_);_(* \(#,##0.0000\);_(* &quot;-&quot;??_);_(@_)"/>
    <numFmt numFmtId="180" formatCode="0.0%"/>
    <numFmt numFmtId="181" formatCode="&quot;R$&quot;#,##0.00"/>
    <numFmt numFmtId="182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4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81" fontId="1" fillId="0" borderId="13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181" fontId="1" fillId="0" borderId="23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4" fontId="12" fillId="0" borderId="21" xfId="60" applyNumberFormat="1" applyFont="1" applyFill="1" applyBorder="1" applyAlignment="1">
      <alignment horizontal="center" vertical="center"/>
    </xf>
    <xf numFmtId="4" fontId="12" fillId="0" borderId="24" xfId="6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34" borderId="19" xfId="0" applyFont="1" applyFill="1" applyBorder="1" applyAlignment="1" applyProtection="1">
      <alignment vertical="center"/>
      <protection locked="0"/>
    </xf>
    <xf numFmtId="4" fontId="12" fillId="34" borderId="24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35" borderId="19" xfId="0" applyFont="1" applyFill="1" applyBorder="1" applyAlignment="1" applyProtection="1">
      <alignment vertical="center"/>
      <protection locked="0"/>
    </xf>
    <xf numFmtId="4" fontId="12" fillId="35" borderId="21" xfId="0" applyNumberFormat="1" applyFont="1" applyFill="1" applyBorder="1" applyAlignment="1" applyProtection="1">
      <alignment vertical="center"/>
      <protection locked="0"/>
    </xf>
    <xf numFmtId="4" fontId="12" fillId="35" borderId="21" xfId="0" applyNumberFormat="1" applyFont="1" applyFill="1" applyBorder="1" applyAlignment="1">
      <alignment vertical="center"/>
    </xf>
    <xf numFmtId="4" fontId="12" fillId="35" borderId="24" xfId="0" applyNumberFormat="1" applyFont="1" applyFill="1" applyBorder="1" applyAlignment="1">
      <alignment vertical="center"/>
    </xf>
    <xf numFmtId="0" fontId="12" fillId="36" borderId="19" xfId="0" applyFont="1" applyFill="1" applyBorder="1" applyAlignment="1" applyProtection="1">
      <alignment vertical="center"/>
      <protection locked="0"/>
    </xf>
    <xf numFmtId="4" fontId="12" fillId="36" borderId="21" xfId="0" applyNumberFormat="1" applyFont="1" applyFill="1" applyBorder="1" applyAlignment="1" applyProtection="1">
      <alignment vertical="center"/>
      <protection locked="0"/>
    </xf>
    <xf numFmtId="4" fontId="12" fillId="36" borderId="21" xfId="0" applyNumberFormat="1" applyFont="1" applyFill="1" applyBorder="1" applyAlignment="1">
      <alignment vertical="center"/>
    </xf>
    <xf numFmtId="4" fontId="12" fillId="36" borderId="24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71" fontId="9" fillId="0" borderId="0" xfId="6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4" fontId="9" fillId="0" borderId="21" xfId="0" applyNumberFormat="1" applyFont="1" applyFill="1" applyBorder="1" applyAlignment="1" applyProtection="1">
      <alignment vertical="center"/>
      <protection locked="0"/>
    </xf>
    <xf numFmtId="4" fontId="9" fillId="0" borderId="21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>
      <alignment vertical="center" wrapText="1"/>
    </xf>
    <xf numFmtId="4" fontId="9" fillId="0" borderId="2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49" fontId="0" fillId="0" borderId="0" xfId="0" applyNumberFormat="1" applyFont="1" applyBorder="1" applyAlignment="1">
      <alignment/>
    </xf>
    <xf numFmtId="181" fontId="0" fillId="33" borderId="21" xfId="0" applyNumberFormat="1" applyFont="1" applyFill="1" applyBorder="1" applyAlignment="1" quotePrefix="1">
      <alignment vertical="center"/>
    </xf>
    <xf numFmtId="0" fontId="7" fillId="0" borderId="24" xfId="0" applyFont="1" applyBorder="1" applyAlignment="1" quotePrefix="1">
      <alignment vertical="center"/>
    </xf>
    <xf numFmtId="4" fontId="0" fillId="0" borderId="21" xfId="0" applyNumberFormat="1" applyFont="1" applyBorder="1" applyAlignment="1" quotePrefix="1">
      <alignment vertical="center"/>
    </xf>
    <xf numFmtId="4" fontId="12" fillId="37" borderId="2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9" fillId="0" borderId="0" xfId="6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1" fontId="9" fillId="0" borderId="25" xfId="60" applyFont="1" applyBorder="1" applyAlignment="1">
      <alignment vertical="center"/>
    </xf>
    <xf numFmtId="4" fontId="12" fillId="37" borderId="24" xfId="0" applyNumberFormat="1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171" fontId="9" fillId="0" borderId="12" xfId="60" applyFont="1" applyBorder="1" applyAlignment="1">
      <alignment vertical="center"/>
    </xf>
    <xf numFmtId="171" fontId="9" fillId="0" borderId="26" xfId="6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left" vertical="center" wrapText="1"/>
    </xf>
    <xf numFmtId="0" fontId="12" fillId="36" borderId="28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12" fillId="37" borderId="18" xfId="0" applyFont="1" applyFill="1" applyBorder="1" applyAlignment="1" applyProtection="1">
      <alignment horizontal="center" vertical="center" wrapText="1"/>
      <protection locked="0"/>
    </xf>
    <xf numFmtId="0" fontId="12" fillId="37" borderId="28" xfId="0" applyFont="1" applyFill="1" applyBorder="1" applyAlignment="1" applyProtection="1">
      <alignment horizontal="center" vertical="center" wrapText="1"/>
      <protection locked="0"/>
    </xf>
    <xf numFmtId="171" fontId="9" fillId="0" borderId="0" xfId="60" applyFont="1" applyBorder="1" applyAlignment="1">
      <alignment horizontal="right" vertical="center"/>
    </xf>
    <xf numFmtId="171" fontId="9" fillId="0" borderId="12" xfId="60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0</xdr:rowOff>
    </xdr:from>
    <xdr:to>
      <xdr:col>1</xdr:col>
      <xdr:colOff>266700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859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3"/>
  <sheetViews>
    <sheetView showZeros="0" zoomScale="145" zoomScaleNormal="145" zoomScaleSheetLayoutView="100" zoomScalePageLayoutView="0" workbookViewId="0" topLeftCell="A1">
      <selection activeCell="B12" sqref="B12:I12"/>
    </sheetView>
  </sheetViews>
  <sheetFormatPr defaultColWidth="9.140625" defaultRowHeight="12.75"/>
  <cols>
    <col min="1" max="1" width="3.7109375" style="31" customWidth="1"/>
    <col min="2" max="2" width="17.57421875" style="55" customWidth="1"/>
    <col min="3" max="3" width="50.57421875" style="56" customWidth="1"/>
    <col min="4" max="4" width="5.7109375" style="31" customWidth="1"/>
    <col min="5" max="5" width="9.00390625" style="57" customWidth="1"/>
    <col min="6" max="6" width="8.57421875" style="57" hidden="1" customWidth="1"/>
    <col min="7" max="7" width="8.57421875" style="57" customWidth="1"/>
    <col min="8" max="8" width="10.7109375" style="57" customWidth="1"/>
    <col min="9" max="9" width="12.57421875" style="57" customWidth="1"/>
    <col min="10" max="10" width="3.7109375" style="31" customWidth="1"/>
    <col min="11" max="16384" width="9.140625" style="31" customWidth="1"/>
  </cols>
  <sheetData>
    <row r="1" ht="15" customHeight="1" thickBot="1"/>
    <row r="2" spans="2:9" ht="15" customHeight="1">
      <c r="B2" s="97" t="s">
        <v>170</v>
      </c>
      <c r="C2" s="98"/>
      <c r="D2" s="98"/>
      <c r="E2" s="98"/>
      <c r="F2" s="98"/>
      <c r="G2" s="98"/>
      <c r="H2" s="98"/>
      <c r="I2" s="99"/>
    </row>
    <row r="3" spans="2:9" ht="15" customHeight="1">
      <c r="B3" s="100" t="s">
        <v>129</v>
      </c>
      <c r="C3" s="101"/>
      <c r="D3" s="101"/>
      <c r="E3" s="101"/>
      <c r="F3" s="101"/>
      <c r="G3" s="101"/>
      <c r="H3" s="101"/>
      <c r="I3" s="102"/>
    </row>
    <row r="4" spans="2:9" ht="15" customHeight="1">
      <c r="B4" s="103" t="s">
        <v>130</v>
      </c>
      <c r="C4" s="104"/>
      <c r="D4" s="104"/>
      <c r="E4" s="104"/>
      <c r="F4" s="104"/>
      <c r="G4" s="104"/>
      <c r="H4" s="104"/>
      <c r="I4" s="105"/>
    </row>
    <row r="5" spans="2:9" ht="15" customHeight="1">
      <c r="B5" s="103"/>
      <c r="C5" s="104"/>
      <c r="D5" s="104"/>
      <c r="E5" s="104"/>
      <c r="F5" s="104"/>
      <c r="G5" s="104"/>
      <c r="H5" s="104"/>
      <c r="I5" s="105"/>
    </row>
    <row r="6" spans="2:9" ht="15" customHeight="1">
      <c r="B6" s="106" t="s">
        <v>131</v>
      </c>
      <c r="C6" s="107"/>
      <c r="D6" s="107"/>
      <c r="E6" s="107"/>
      <c r="F6" s="107"/>
      <c r="G6" s="107"/>
      <c r="H6" s="107"/>
      <c r="I6" s="108"/>
    </row>
    <row r="7" spans="2:9" ht="15" customHeight="1">
      <c r="B7" s="106"/>
      <c r="C7" s="107"/>
      <c r="D7" s="107"/>
      <c r="E7" s="107"/>
      <c r="F7" s="107"/>
      <c r="G7" s="107"/>
      <c r="H7" s="107"/>
      <c r="I7" s="108"/>
    </row>
    <row r="8" spans="2:9" ht="15" customHeight="1">
      <c r="B8" s="35" t="s">
        <v>150</v>
      </c>
      <c r="C8" s="33"/>
      <c r="D8" s="33"/>
      <c r="E8" s="33"/>
      <c r="F8" s="33"/>
      <c r="G8" s="33"/>
      <c r="H8" s="33"/>
      <c r="I8" s="34"/>
    </row>
    <row r="9" spans="2:9" ht="15" customHeight="1">
      <c r="B9" s="35" t="s">
        <v>151</v>
      </c>
      <c r="C9" s="33"/>
      <c r="D9" s="33"/>
      <c r="E9" s="33"/>
      <c r="F9" s="33"/>
      <c r="G9" s="33"/>
      <c r="H9" s="33"/>
      <c r="I9" s="34"/>
    </row>
    <row r="10" spans="2:9" ht="15" customHeight="1">
      <c r="B10" s="35" t="s">
        <v>148</v>
      </c>
      <c r="C10" s="36" t="s">
        <v>149</v>
      </c>
      <c r="D10" s="90" t="s">
        <v>325</v>
      </c>
      <c r="E10" s="90"/>
      <c r="F10" s="90"/>
      <c r="G10" s="90"/>
      <c r="H10" s="90"/>
      <c r="I10" s="91"/>
    </row>
    <row r="11" spans="2:9" ht="15" customHeight="1">
      <c r="B11" s="32"/>
      <c r="C11" s="33"/>
      <c r="D11" s="33"/>
      <c r="E11" s="33"/>
      <c r="F11" s="33"/>
      <c r="G11" s="33"/>
      <c r="H11" s="33"/>
      <c r="I11" s="34"/>
    </row>
    <row r="12" spans="2:9" ht="15" customHeight="1">
      <c r="B12" s="87" t="s">
        <v>83</v>
      </c>
      <c r="C12" s="88"/>
      <c r="D12" s="88"/>
      <c r="E12" s="88"/>
      <c r="F12" s="88"/>
      <c r="G12" s="88"/>
      <c r="H12" s="88"/>
      <c r="I12" s="89"/>
    </row>
    <row r="13" spans="2:9" s="42" customFormat="1" ht="15" customHeight="1">
      <c r="B13" s="37" t="s">
        <v>13</v>
      </c>
      <c r="C13" s="38" t="s">
        <v>14</v>
      </c>
      <c r="D13" s="39" t="s">
        <v>15</v>
      </c>
      <c r="E13" s="40" t="s">
        <v>16</v>
      </c>
      <c r="F13" s="40"/>
      <c r="G13" s="40" t="s">
        <v>323</v>
      </c>
      <c r="H13" s="40" t="s">
        <v>17</v>
      </c>
      <c r="I13" s="41" t="s">
        <v>305</v>
      </c>
    </row>
    <row r="14" spans="2:9" s="45" customFormat="1" ht="15" customHeight="1">
      <c r="B14" s="43" t="s">
        <v>84</v>
      </c>
      <c r="C14" s="92" t="s">
        <v>139</v>
      </c>
      <c r="D14" s="93"/>
      <c r="E14" s="93"/>
      <c r="F14" s="93"/>
      <c r="G14" s="93"/>
      <c r="H14" s="94"/>
      <c r="I14" s="44"/>
    </row>
    <row r="15" spans="2:9" s="58" customFormat="1" ht="15" customHeight="1">
      <c r="B15" s="46" t="s">
        <v>87</v>
      </c>
      <c r="C15" s="85" t="s">
        <v>88</v>
      </c>
      <c r="D15" s="86"/>
      <c r="E15" s="86"/>
      <c r="F15" s="47"/>
      <c r="G15" s="47"/>
      <c r="H15" s="48"/>
      <c r="I15" s="49">
        <f>I16</f>
        <v>2098.6729499999997</v>
      </c>
    </row>
    <row r="16" spans="2:9" s="54" customFormat="1" ht="15" customHeight="1">
      <c r="B16" s="50" t="s">
        <v>89</v>
      </c>
      <c r="C16" s="95" t="s">
        <v>90</v>
      </c>
      <c r="D16" s="96"/>
      <c r="E16" s="96"/>
      <c r="F16" s="51"/>
      <c r="G16" s="51"/>
      <c r="H16" s="52"/>
      <c r="I16" s="53">
        <f>I17</f>
        <v>2098.6729499999997</v>
      </c>
    </row>
    <row r="17" spans="2:9" s="65" customFormat="1" ht="15" customHeight="1">
      <c r="B17" s="59" t="s">
        <v>180</v>
      </c>
      <c r="C17" s="60" t="s">
        <v>9</v>
      </c>
      <c r="D17" s="61" t="s">
        <v>174</v>
      </c>
      <c r="E17" s="62">
        <v>6</v>
      </c>
      <c r="F17" s="62">
        <v>357.83</v>
      </c>
      <c r="G17" s="62">
        <f>F17*0.85</f>
        <v>304.15549999999996</v>
      </c>
      <c r="H17" s="63">
        <f>G17*E17</f>
        <v>1824.9329999999998</v>
      </c>
      <c r="I17" s="64">
        <f>H17*1.15</f>
        <v>2098.6729499999997</v>
      </c>
    </row>
    <row r="18" spans="2:9" s="54" customFormat="1" ht="15" customHeight="1">
      <c r="B18" s="46" t="s">
        <v>171</v>
      </c>
      <c r="C18" s="85" t="s">
        <v>172</v>
      </c>
      <c r="D18" s="86" t="s">
        <v>86</v>
      </c>
      <c r="E18" s="86">
        <v>0</v>
      </c>
      <c r="F18" s="47"/>
      <c r="G18" s="47"/>
      <c r="H18" s="48"/>
      <c r="I18" s="49">
        <f>I19</f>
        <v>5688.6658425000005</v>
      </c>
    </row>
    <row r="19" spans="2:9" s="65" customFormat="1" ht="15" customHeight="1">
      <c r="B19" s="59" t="s">
        <v>181</v>
      </c>
      <c r="C19" s="60" t="s">
        <v>173</v>
      </c>
      <c r="D19" s="61" t="s">
        <v>174</v>
      </c>
      <c r="E19" s="62">
        <v>8.1</v>
      </c>
      <c r="F19" s="62">
        <v>718.47</v>
      </c>
      <c r="G19" s="62">
        <f>F19*0.85</f>
        <v>610.6995000000001</v>
      </c>
      <c r="H19" s="63">
        <f>G19*E19</f>
        <v>4946.6659500000005</v>
      </c>
      <c r="I19" s="64">
        <f>H19*1.15</f>
        <v>5688.6658425000005</v>
      </c>
    </row>
    <row r="20" spans="2:9" s="54" customFormat="1" ht="15" customHeight="1">
      <c r="B20" s="46" t="s">
        <v>96</v>
      </c>
      <c r="C20" s="85" t="s">
        <v>99</v>
      </c>
      <c r="D20" s="86" t="s">
        <v>86</v>
      </c>
      <c r="E20" s="86">
        <v>0</v>
      </c>
      <c r="F20" s="47"/>
      <c r="G20" s="47"/>
      <c r="H20" s="48"/>
      <c r="I20" s="49">
        <f>SUM(I21:I25)</f>
        <v>7279.5549125</v>
      </c>
    </row>
    <row r="21" spans="2:9" s="65" customFormat="1" ht="15" customHeight="1">
      <c r="B21" s="59" t="s">
        <v>182</v>
      </c>
      <c r="C21" s="60" t="s">
        <v>183</v>
      </c>
      <c r="D21" s="61" t="s">
        <v>175</v>
      </c>
      <c r="E21" s="62">
        <v>1</v>
      </c>
      <c r="F21" s="62">
        <v>356.09</v>
      </c>
      <c r="G21" s="62">
        <f>F21*0.85</f>
        <v>302.6765</v>
      </c>
      <c r="H21" s="63">
        <f>G21*E21</f>
        <v>302.6765</v>
      </c>
      <c r="I21" s="64">
        <f>H21*1.15</f>
        <v>348.0779749999999</v>
      </c>
    </row>
    <row r="22" spans="2:9" s="65" customFormat="1" ht="15" customHeight="1">
      <c r="B22" s="59" t="s">
        <v>311</v>
      </c>
      <c r="C22" s="60" t="s">
        <v>312</v>
      </c>
      <c r="D22" s="61" t="s">
        <v>313</v>
      </c>
      <c r="E22" s="62">
        <v>7</v>
      </c>
      <c r="F22" s="62">
        <v>360.22</v>
      </c>
      <c r="G22" s="62">
        <f>F22*0.85</f>
        <v>306.187</v>
      </c>
      <c r="H22" s="63">
        <f>G22*E22</f>
        <v>2143.309</v>
      </c>
      <c r="I22" s="64">
        <f>H22*1.15</f>
        <v>2464.80535</v>
      </c>
    </row>
    <row r="23" spans="2:9" s="65" customFormat="1" ht="30" customHeight="1">
      <c r="B23" s="59" t="s">
        <v>184</v>
      </c>
      <c r="C23" s="60" t="s">
        <v>185</v>
      </c>
      <c r="D23" s="61" t="s">
        <v>61</v>
      </c>
      <c r="E23" s="62">
        <v>3</v>
      </c>
      <c r="F23" s="62">
        <v>977.34</v>
      </c>
      <c r="G23" s="62">
        <f>F23*0.85</f>
        <v>830.739</v>
      </c>
      <c r="H23" s="63">
        <f>G23*E23</f>
        <v>2492.217</v>
      </c>
      <c r="I23" s="64">
        <f>H23*1.15</f>
        <v>2866.0495499999997</v>
      </c>
    </row>
    <row r="24" spans="2:9" s="65" customFormat="1" ht="30" customHeight="1">
      <c r="B24" s="67" t="s">
        <v>186</v>
      </c>
      <c r="C24" s="60" t="s">
        <v>153</v>
      </c>
      <c r="D24" s="61" t="s">
        <v>61</v>
      </c>
      <c r="E24" s="62">
        <v>2</v>
      </c>
      <c r="F24" s="62">
        <v>22.21</v>
      </c>
      <c r="G24" s="62">
        <f>F24*0.85</f>
        <v>18.8785</v>
      </c>
      <c r="H24" s="63">
        <f>G24*E24</f>
        <v>37.757</v>
      </c>
      <c r="I24" s="64">
        <f>H24*1.15</f>
        <v>43.42054999999999</v>
      </c>
    </row>
    <row r="25" spans="2:9" s="65" customFormat="1" ht="30" customHeight="1">
      <c r="B25" s="67" t="s">
        <v>187</v>
      </c>
      <c r="C25" s="60" t="s">
        <v>202</v>
      </c>
      <c r="D25" s="61" t="s">
        <v>175</v>
      </c>
      <c r="E25" s="62">
        <v>1</v>
      </c>
      <c r="F25" s="62">
        <f>3186.09*0.5</f>
        <v>1593.045</v>
      </c>
      <c r="G25" s="62">
        <f>F25*0.85</f>
        <v>1354.08825</v>
      </c>
      <c r="H25" s="63">
        <f>G25*E25</f>
        <v>1354.08825</v>
      </c>
      <c r="I25" s="64">
        <f>H25*1.15</f>
        <v>1557.2014875</v>
      </c>
    </row>
    <row r="26" spans="2:9" s="54" customFormat="1" ht="15" customHeight="1">
      <c r="B26" s="46" t="s">
        <v>97</v>
      </c>
      <c r="C26" s="85" t="s">
        <v>100</v>
      </c>
      <c r="D26" s="86" t="s">
        <v>86</v>
      </c>
      <c r="E26" s="86">
        <v>0</v>
      </c>
      <c r="F26" s="47"/>
      <c r="G26" s="47"/>
      <c r="H26" s="48"/>
      <c r="I26" s="49">
        <f>SUM(I27:I28)</f>
        <v>1714.4098799999997</v>
      </c>
    </row>
    <row r="27" spans="2:9" s="65" customFormat="1" ht="30" customHeight="1">
      <c r="B27" s="59" t="s">
        <v>188</v>
      </c>
      <c r="C27" s="60" t="s">
        <v>154</v>
      </c>
      <c r="D27" s="61" t="s">
        <v>174</v>
      </c>
      <c r="E27" s="62">
        <v>1.6</v>
      </c>
      <c r="F27" s="62">
        <v>392.82</v>
      </c>
      <c r="G27" s="62">
        <f>F27*0.85</f>
        <v>333.897</v>
      </c>
      <c r="H27" s="63">
        <f>G27*E27</f>
        <v>534.2352</v>
      </c>
      <c r="I27" s="64">
        <f>H27*1.15</f>
        <v>614.3704799999999</v>
      </c>
    </row>
    <row r="28" spans="2:9" s="65" customFormat="1" ht="15" customHeight="1">
      <c r="B28" s="59" t="s">
        <v>189</v>
      </c>
      <c r="C28" s="60" t="s">
        <v>190</v>
      </c>
      <c r="D28" s="61" t="s">
        <v>174</v>
      </c>
      <c r="E28" s="62">
        <v>1</v>
      </c>
      <c r="F28" s="62">
        <v>1125.36</v>
      </c>
      <c r="G28" s="62">
        <f>F28*0.85</f>
        <v>956.5559999999999</v>
      </c>
      <c r="H28" s="63">
        <f>G28*E28</f>
        <v>956.5559999999999</v>
      </c>
      <c r="I28" s="64">
        <f>H28*1.15</f>
        <v>1100.0394</v>
      </c>
    </row>
    <row r="29" spans="2:9" s="54" customFormat="1" ht="15" customHeight="1">
      <c r="B29" s="46" t="s">
        <v>98</v>
      </c>
      <c r="C29" s="85" t="s">
        <v>102</v>
      </c>
      <c r="D29" s="86" t="s">
        <v>86</v>
      </c>
      <c r="E29" s="86">
        <v>0</v>
      </c>
      <c r="F29" s="47"/>
      <c r="G29" s="47"/>
      <c r="H29" s="48"/>
      <c r="I29" s="49">
        <f>SUM(I30:I33)</f>
        <v>1876.8781999999997</v>
      </c>
    </row>
    <row r="30" spans="2:9" s="65" customFormat="1" ht="30" customHeight="1">
      <c r="B30" s="59" t="s">
        <v>191</v>
      </c>
      <c r="C30" s="60" t="s">
        <v>176</v>
      </c>
      <c r="D30" s="61" t="s">
        <v>62</v>
      </c>
      <c r="E30" s="62">
        <v>6</v>
      </c>
      <c r="F30" s="62">
        <v>163.81</v>
      </c>
      <c r="G30" s="62">
        <f>F30*0.85</f>
        <v>139.2385</v>
      </c>
      <c r="H30" s="63">
        <f>G30*E30</f>
        <v>835.4309999999999</v>
      </c>
      <c r="I30" s="64">
        <f>H30*1.15</f>
        <v>960.7456499999998</v>
      </c>
    </row>
    <row r="31" spans="2:9" s="65" customFormat="1" ht="30" customHeight="1">
      <c r="B31" s="59" t="s">
        <v>192</v>
      </c>
      <c r="C31" s="60" t="s">
        <v>193</v>
      </c>
      <c r="D31" s="61" t="s">
        <v>62</v>
      </c>
      <c r="E31" s="62">
        <v>2</v>
      </c>
      <c r="F31" s="62">
        <v>195.74</v>
      </c>
      <c r="G31" s="62">
        <f>F31*0.85</f>
        <v>166.379</v>
      </c>
      <c r="H31" s="63">
        <f>G31*E31</f>
        <v>332.758</v>
      </c>
      <c r="I31" s="64">
        <f>H31*1.15</f>
        <v>382.67169999999993</v>
      </c>
    </row>
    <row r="32" spans="2:9" s="65" customFormat="1" ht="30" customHeight="1">
      <c r="B32" s="59" t="s">
        <v>194</v>
      </c>
      <c r="C32" s="60" t="s">
        <v>152</v>
      </c>
      <c r="D32" s="61" t="s">
        <v>62</v>
      </c>
      <c r="E32" s="62">
        <v>3</v>
      </c>
      <c r="F32" s="62">
        <v>142.57</v>
      </c>
      <c r="G32" s="62">
        <f>F32*0.85</f>
        <v>121.18449999999999</v>
      </c>
      <c r="H32" s="63">
        <f>G32*E32</f>
        <v>363.5535</v>
      </c>
      <c r="I32" s="64">
        <f>H32*1.15</f>
        <v>418.08652499999994</v>
      </c>
    </row>
    <row r="33" spans="2:9" s="65" customFormat="1" ht="30" customHeight="1">
      <c r="B33" s="59" t="s">
        <v>195</v>
      </c>
      <c r="C33" s="60" t="s">
        <v>70</v>
      </c>
      <c r="D33" s="61" t="s">
        <v>61</v>
      </c>
      <c r="E33" s="62">
        <v>1</v>
      </c>
      <c r="F33" s="62">
        <v>118.03</v>
      </c>
      <c r="G33" s="62">
        <f>F33*0.85</f>
        <v>100.3255</v>
      </c>
      <c r="H33" s="63">
        <f>G33*E33</f>
        <v>100.3255</v>
      </c>
      <c r="I33" s="64">
        <f>H33*1.15</f>
        <v>115.374325</v>
      </c>
    </row>
    <row r="34" spans="2:9" s="54" customFormat="1" ht="15" customHeight="1">
      <c r="B34" s="46" t="s">
        <v>177</v>
      </c>
      <c r="C34" s="85" t="s">
        <v>178</v>
      </c>
      <c r="D34" s="86" t="s">
        <v>86</v>
      </c>
      <c r="E34" s="86">
        <v>0</v>
      </c>
      <c r="F34" s="47"/>
      <c r="G34" s="47"/>
      <c r="H34" s="48"/>
      <c r="I34" s="49">
        <f>I35</f>
        <v>335.47799999999995</v>
      </c>
    </row>
    <row r="35" spans="2:9" s="65" customFormat="1" ht="30" customHeight="1">
      <c r="B35" s="59" t="s">
        <v>196</v>
      </c>
      <c r="C35" s="60" t="s">
        <v>197</v>
      </c>
      <c r="D35" s="61" t="s">
        <v>174</v>
      </c>
      <c r="E35" s="62">
        <f>0.4*0.6*5</f>
        <v>1.2</v>
      </c>
      <c r="F35" s="62">
        <v>286</v>
      </c>
      <c r="G35" s="62">
        <f>F35*0.85</f>
        <v>243.1</v>
      </c>
      <c r="H35" s="63">
        <f>G35*E35</f>
        <v>291.71999999999997</v>
      </c>
      <c r="I35" s="64">
        <f>H35*1.15</f>
        <v>335.47799999999995</v>
      </c>
    </row>
    <row r="36" spans="2:9" s="54" customFormat="1" ht="15" customHeight="1">
      <c r="B36" s="46" t="s">
        <v>101</v>
      </c>
      <c r="C36" s="85" t="s">
        <v>140</v>
      </c>
      <c r="D36" s="86" t="s">
        <v>86</v>
      </c>
      <c r="E36" s="86">
        <v>0</v>
      </c>
      <c r="F36" s="47"/>
      <c r="G36" s="47"/>
      <c r="H36" s="48"/>
      <c r="I36" s="49">
        <f>SUM(I37:I38)</f>
        <v>2011.6715399999998</v>
      </c>
    </row>
    <row r="37" spans="2:9" s="65" customFormat="1" ht="45" customHeight="1">
      <c r="B37" s="59" t="s">
        <v>198</v>
      </c>
      <c r="C37" s="60" t="s">
        <v>199</v>
      </c>
      <c r="D37" s="61" t="s">
        <v>174</v>
      </c>
      <c r="E37" s="62">
        <f>115.5*0.2</f>
        <v>23.1</v>
      </c>
      <c r="F37" s="62">
        <v>63.96</v>
      </c>
      <c r="G37" s="62">
        <f>F37*0.85</f>
        <v>54.366</v>
      </c>
      <c r="H37" s="63">
        <f>G37*E37</f>
        <v>1255.8546000000001</v>
      </c>
      <c r="I37" s="64">
        <f>H37*1.15</f>
        <v>1444.23279</v>
      </c>
    </row>
    <row r="38" spans="2:9" s="65" customFormat="1" ht="15" customHeight="1">
      <c r="B38" s="59" t="s">
        <v>200</v>
      </c>
      <c r="C38" s="60" t="s">
        <v>201</v>
      </c>
      <c r="D38" s="61" t="s">
        <v>61</v>
      </c>
      <c r="E38" s="62">
        <v>27</v>
      </c>
      <c r="F38" s="62">
        <v>21.5</v>
      </c>
      <c r="G38" s="62">
        <f>F38*0.85</f>
        <v>18.275</v>
      </c>
      <c r="H38" s="63">
        <f>G38*E38</f>
        <v>493.42499999999995</v>
      </c>
      <c r="I38" s="64">
        <f>H38*1.15</f>
        <v>567.4387499999999</v>
      </c>
    </row>
    <row r="39" spans="2:9" s="54" customFormat="1" ht="15" customHeight="1">
      <c r="B39" s="46" t="s">
        <v>103</v>
      </c>
      <c r="C39" s="85" t="s">
        <v>106</v>
      </c>
      <c r="D39" s="86" t="s">
        <v>86</v>
      </c>
      <c r="E39" s="86">
        <v>0</v>
      </c>
      <c r="F39" s="47"/>
      <c r="G39" s="47"/>
      <c r="H39" s="48"/>
      <c r="I39" s="49">
        <f>I40</f>
        <v>38.972925</v>
      </c>
    </row>
    <row r="40" spans="2:9" s="65" customFormat="1" ht="15" customHeight="1">
      <c r="B40" s="59" t="s">
        <v>203</v>
      </c>
      <c r="C40" s="60" t="s">
        <v>56</v>
      </c>
      <c r="D40" s="61" t="s">
        <v>61</v>
      </c>
      <c r="E40" s="62">
        <v>1</v>
      </c>
      <c r="F40" s="62">
        <v>39.87</v>
      </c>
      <c r="G40" s="62">
        <f>F40*0.85</f>
        <v>33.8895</v>
      </c>
      <c r="H40" s="63">
        <f>G40*E40</f>
        <v>33.8895</v>
      </c>
      <c r="I40" s="64">
        <f>H40*1.15</f>
        <v>38.972925</v>
      </c>
    </row>
    <row r="41" spans="2:9" s="54" customFormat="1" ht="15" customHeight="1">
      <c r="B41" s="46" t="s">
        <v>104</v>
      </c>
      <c r="C41" s="85" t="s">
        <v>108</v>
      </c>
      <c r="D41" s="86" t="s">
        <v>86</v>
      </c>
      <c r="E41" s="86">
        <v>0</v>
      </c>
      <c r="F41" s="47"/>
      <c r="G41" s="47"/>
      <c r="H41" s="48"/>
      <c r="I41" s="49">
        <f>I42</f>
        <v>714.07548</v>
      </c>
    </row>
    <row r="42" spans="2:9" s="65" customFormat="1" ht="15" customHeight="1">
      <c r="B42" s="59" t="s">
        <v>204</v>
      </c>
      <c r="C42" s="68" t="s">
        <v>126</v>
      </c>
      <c r="D42" s="61" t="s">
        <v>174</v>
      </c>
      <c r="E42" s="62">
        <v>1.2</v>
      </c>
      <c r="F42" s="62">
        <v>608.76</v>
      </c>
      <c r="G42" s="62">
        <f>F42*0.85</f>
        <v>517.446</v>
      </c>
      <c r="H42" s="63">
        <f>G42*E42</f>
        <v>620.9352</v>
      </c>
      <c r="I42" s="64">
        <f>H42*1.15</f>
        <v>714.07548</v>
      </c>
    </row>
    <row r="43" spans="2:9" s="54" customFormat="1" ht="15" customHeight="1">
      <c r="B43" s="46" t="s">
        <v>105</v>
      </c>
      <c r="C43" s="85" t="s">
        <v>110</v>
      </c>
      <c r="D43" s="86" t="s">
        <v>86</v>
      </c>
      <c r="E43" s="86">
        <v>0</v>
      </c>
      <c r="F43" s="47"/>
      <c r="G43" s="47"/>
      <c r="H43" s="48"/>
      <c r="I43" s="49">
        <f>I44</f>
        <v>5615.543955</v>
      </c>
    </row>
    <row r="44" spans="2:9" s="65" customFormat="1" ht="15" customHeight="1">
      <c r="B44" s="66" t="s">
        <v>322</v>
      </c>
      <c r="C44" s="60" t="s">
        <v>155</v>
      </c>
      <c r="D44" s="61" t="s">
        <v>19</v>
      </c>
      <c r="E44" s="62">
        <f>(14.26*3)+(14.01*2)+4.2+(0.9*3)+(5.4*3)</f>
        <v>93.9</v>
      </c>
      <c r="F44" s="62">
        <v>61.18</v>
      </c>
      <c r="G44" s="62">
        <f>F44*0.85</f>
        <v>52.003</v>
      </c>
      <c r="H44" s="63">
        <f>G44*E44</f>
        <v>4883.081700000001</v>
      </c>
      <c r="I44" s="64">
        <f>H44*1.15</f>
        <v>5615.543955</v>
      </c>
    </row>
    <row r="45" spans="2:9" s="54" customFormat="1" ht="15" customHeight="1">
      <c r="B45" s="46" t="s">
        <v>107</v>
      </c>
      <c r="C45" s="85" t="s">
        <v>112</v>
      </c>
      <c r="D45" s="86" t="s">
        <v>86</v>
      </c>
      <c r="E45" s="86">
        <v>0</v>
      </c>
      <c r="F45" s="47"/>
      <c r="G45" s="47"/>
      <c r="H45" s="48"/>
      <c r="I45" s="49">
        <f>I46</f>
        <v>15363.556180959999</v>
      </c>
    </row>
    <row r="46" spans="2:9" s="65" customFormat="1" ht="15" customHeight="1">
      <c r="B46" s="59" t="s">
        <v>205</v>
      </c>
      <c r="C46" s="60" t="s">
        <v>80</v>
      </c>
      <c r="D46" s="61" t="s">
        <v>174</v>
      </c>
      <c r="E46" s="62">
        <f>(14.2*5.25*2)+(14.64*5.25)+(14.45*5.25)+(2.05*1.05*2)+(1.75*1.05*2)+(2.62*1.05*2)+(3.39*1.05*2)+(2.62*1.05*2)+(3.41*1.05*2)+(2.23*1.05*2)+(1.57*1.05*2)+(4.01*1.05*2)+(3.75*1.05*2)+(1.2*1.05*2)+(1.52*1.05*2)+(1.25*3.05*2)+(2.38*3.05*2)+(8.21*3.05*2)+(11.06*3.05*2)+(8.43*3.05*2)+(11.49*3.05*2)+(1.6*3.05*4)+(0.4*3.05*4)+(0.24*3.05*4)+(1.57*3.05)+(0.24*3.05*2)+(14.26*9.81)+(3.4+7.47+2.79+7.87+3.3+12.45+1.67)</f>
        <v>838.6976</v>
      </c>
      <c r="F46" s="62">
        <v>18.74</v>
      </c>
      <c r="G46" s="62">
        <f>F46*0.85</f>
        <v>15.928999999999998</v>
      </c>
      <c r="H46" s="63">
        <f>G46*E46</f>
        <v>13359.614070399999</v>
      </c>
      <c r="I46" s="64">
        <f>H46*1.15</f>
        <v>15363.556180959999</v>
      </c>
    </row>
    <row r="47" spans="2:9" s="54" customFormat="1" ht="15" customHeight="1">
      <c r="B47" s="46" t="s">
        <v>109</v>
      </c>
      <c r="C47" s="85" t="s">
        <v>167</v>
      </c>
      <c r="D47" s="86" t="s">
        <v>86</v>
      </c>
      <c r="E47" s="86">
        <v>0</v>
      </c>
      <c r="F47" s="47"/>
      <c r="G47" s="47"/>
      <c r="H47" s="48"/>
      <c r="I47" s="49">
        <f>I48+I51+I66+I71+I95</f>
        <v>25146.197275</v>
      </c>
    </row>
    <row r="48" spans="2:9" s="54" customFormat="1" ht="15" customHeight="1">
      <c r="B48" s="50" t="s">
        <v>89</v>
      </c>
      <c r="C48" s="95" t="s">
        <v>95</v>
      </c>
      <c r="D48" s="96" t="s">
        <v>86</v>
      </c>
      <c r="E48" s="96">
        <v>0</v>
      </c>
      <c r="F48" s="51"/>
      <c r="G48" s="51"/>
      <c r="H48" s="52"/>
      <c r="I48" s="53">
        <f>SUM(I49:I50)</f>
        <v>59.607949999999995</v>
      </c>
    </row>
    <row r="49" spans="2:9" s="65" customFormat="1" ht="15" customHeight="1">
      <c r="B49" s="59" t="s">
        <v>206</v>
      </c>
      <c r="C49" s="60" t="s">
        <v>29</v>
      </c>
      <c r="D49" s="61" t="s">
        <v>61</v>
      </c>
      <c r="E49" s="62">
        <v>4</v>
      </c>
      <c r="F49" s="69">
        <v>3.45</v>
      </c>
      <c r="G49" s="69">
        <f aca="true" t="shared" si="0" ref="G49:G106">F49*0.85</f>
        <v>2.9325</v>
      </c>
      <c r="H49" s="63">
        <f>G49*E49</f>
        <v>11.73</v>
      </c>
      <c r="I49" s="64">
        <f>H49*1.15</f>
        <v>13.4895</v>
      </c>
    </row>
    <row r="50" spans="2:9" s="65" customFormat="1" ht="15" customHeight="1">
      <c r="B50" s="66" t="s">
        <v>207</v>
      </c>
      <c r="C50" s="60" t="s">
        <v>30</v>
      </c>
      <c r="D50" s="61" t="s">
        <v>61</v>
      </c>
      <c r="E50" s="62">
        <v>7</v>
      </c>
      <c r="F50" s="69">
        <v>6.74</v>
      </c>
      <c r="G50" s="69">
        <f t="shared" si="0"/>
        <v>5.729</v>
      </c>
      <c r="H50" s="63">
        <f>G50*E50</f>
        <v>40.103</v>
      </c>
      <c r="I50" s="64">
        <f>H50*1.15</f>
        <v>46.118449999999996</v>
      </c>
    </row>
    <row r="51" spans="2:9" s="54" customFormat="1" ht="15" customHeight="1">
      <c r="B51" s="50" t="s">
        <v>91</v>
      </c>
      <c r="C51" s="95" t="s">
        <v>141</v>
      </c>
      <c r="D51" s="96" t="s">
        <v>86</v>
      </c>
      <c r="E51" s="96">
        <v>0</v>
      </c>
      <c r="F51" s="51"/>
      <c r="G51" s="51"/>
      <c r="H51" s="52"/>
      <c r="I51" s="53">
        <f>SUM(I52:I65)</f>
        <v>7643.189799999999</v>
      </c>
    </row>
    <row r="52" spans="2:9" s="65" customFormat="1" ht="15" customHeight="1">
      <c r="B52" s="66" t="s">
        <v>208</v>
      </c>
      <c r="C52" s="60" t="s">
        <v>209</v>
      </c>
      <c r="D52" s="61" t="s">
        <v>62</v>
      </c>
      <c r="E52" s="62">
        <v>29</v>
      </c>
      <c r="F52" s="62">
        <v>17.17</v>
      </c>
      <c r="G52" s="62">
        <f t="shared" si="0"/>
        <v>14.594500000000002</v>
      </c>
      <c r="H52" s="63">
        <f aca="true" t="shared" si="1" ref="H52:H65">G52*E52</f>
        <v>423.24050000000005</v>
      </c>
      <c r="I52" s="64">
        <f aca="true" t="shared" si="2" ref="I52:I106">H52*1.15</f>
        <v>486.726575</v>
      </c>
    </row>
    <row r="53" spans="2:9" s="65" customFormat="1" ht="30" customHeight="1">
      <c r="B53" s="59" t="s">
        <v>210</v>
      </c>
      <c r="C53" s="60" t="s">
        <v>211</v>
      </c>
      <c r="D53" s="61" t="s">
        <v>62</v>
      </c>
      <c r="E53" s="62">
        <v>5</v>
      </c>
      <c r="F53" s="62">
        <v>22.55</v>
      </c>
      <c r="G53" s="62">
        <f t="shared" si="0"/>
        <v>19.1675</v>
      </c>
      <c r="H53" s="63">
        <f t="shared" si="1"/>
        <v>95.8375</v>
      </c>
      <c r="I53" s="64">
        <f t="shared" si="2"/>
        <v>110.213125</v>
      </c>
    </row>
    <row r="54" spans="2:9" s="65" customFormat="1" ht="15" customHeight="1">
      <c r="B54" s="59" t="s">
        <v>212</v>
      </c>
      <c r="C54" s="60" t="s">
        <v>28</v>
      </c>
      <c r="D54" s="61" t="s">
        <v>62</v>
      </c>
      <c r="E54" s="62">
        <v>9</v>
      </c>
      <c r="F54" s="62">
        <v>16.59</v>
      </c>
      <c r="G54" s="62">
        <f t="shared" si="0"/>
        <v>14.1015</v>
      </c>
      <c r="H54" s="63">
        <f t="shared" si="1"/>
        <v>126.9135</v>
      </c>
      <c r="I54" s="64">
        <f t="shared" si="2"/>
        <v>145.950525</v>
      </c>
    </row>
    <row r="55" spans="2:9" s="65" customFormat="1" ht="30" customHeight="1">
      <c r="B55" s="59" t="s">
        <v>320</v>
      </c>
      <c r="C55" s="60" t="s">
        <v>321</v>
      </c>
      <c r="D55" s="61" t="s">
        <v>62</v>
      </c>
      <c r="E55" s="62">
        <v>1</v>
      </c>
      <c r="F55" s="62">
        <v>613.97</v>
      </c>
      <c r="G55" s="62">
        <f t="shared" si="0"/>
        <v>521.8745</v>
      </c>
      <c r="H55" s="63">
        <f t="shared" si="1"/>
        <v>521.8745</v>
      </c>
      <c r="I55" s="64">
        <f t="shared" si="2"/>
        <v>600.155675</v>
      </c>
    </row>
    <row r="56" spans="2:9" s="65" customFormat="1" ht="15" customHeight="1">
      <c r="B56" s="59" t="s">
        <v>213</v>
      </c>
      <c r="C56" s="60" t="s">
        <v>27</v>
      </c>
      <c r="D56" s="61" t="s">
        <v>61</v>
      </c>
      <c r="E56" s="62">
        <v>10</v>
      </c>
      <c r="F56" s="62">
        <v>26.93</v>
      </c>
      <c r="G56" s="62">
        <f t="shared" si="0"/>
        <v>22.8905</v>
      </c>
      <c r="H56" s="63">
        <f t="shared" si="1"/>
        <v>228.905</v>
      </c>
      <c r="I56" s="64">
        <f t="shared" si="2"/>
        <v>263.24075</v>
      </c>
    </row>
    <row r="57" spans="2:9" s="65" customFormat="1" ht="30" customHeight="1">
      <c r="B57" s="59" t="s">
        <v>214</v>
      </c>
      <c r="C57" s="60" t="s">
        <v>215</v>
      </c>
      <c r="D57" s="61" t="s">
        <v>61</v>
      </c>
      <c r="E57" s="62">
        <v>3</v>
      </c>
      <c r="F57" s="62">
        <v>216.94</v>
      </c>
      <c r="G57" s="62">
        <f t="shared" si="0"/>
        <v>184.399</v>
      </c>
      <c r="H57" s="63">
        <f t="shared" si="1"/>
        <v>553.197</v>
      </c>
      <c r="I57" s="64">
        <f t="shared" si="2"/>
        <v>636.1765499999999</v>
      </c>
    </row>
    <row r="58" spans="2:9" s="65" customFormat="1" ht="45" customHeight="1">
      <c r="B58" s="59" t="s">
        <v>314</v>
      </c>
      <c r="C58" s="60" t="s">
        <v>315</v>
      </c>
      <c r="D58" s="61" t="s">
        <v>61</v>
      </c>
      <c r="E58" s="62">
        <v>5</v>
      </c>
      <c r="F58" s="62">
        <v>48.18</v>
      </c>
      <c r="G58" s="62">
        <f t="shared" si="0"/>
        <v>40.952999999999996</v>
      </c>
      <c r="H58" s="63">
        <f t="shared" si="1"/>
        <v>204.765</v>
      </c>
      <c r="I58" s="64">
        <f t="shared" si="2"/>
        <v>235.47974999999997</v>
      </c>
    </row>
    <row r="59" spans="2:9" s="65" customFormat="1" ht="30" customHeight="1">
      <c r="B59" s="59" t="s">
        <v>316</v>
      </c>
      <c r="C59" s="60" t="s">
        <v>317</v>
      </c>
      <c r="D59" s="61" t="s">
        <v>61</v>
      </c>
      <c r="E59" s="62">
        <v>3</v>
      </c>
      <c r="F59" s="62">
        <v>77.3</v>
      </c>
      <c r="G59" s="62">
        <f t="shared" si="0"/>
        <v>65.705</v>
      </c>
      <c r="H59" s="63">
        <f t="shared" si="1"/>
        <v>197.115</v>
      </c>
      <c r="I59" s="64">
        <f t="shared" si="2"/>
        <v>226.68224999999998</v>
      </c>
    </row>
    <row r="60" spans="2:9" s="65" customFormat="1" ht="30" customHeight="1">
      <c r="B60" s="59" t="s">
        <v>216</v>
      </c>
      <c r="C60" s="60" t="s">
        <v>156</v>
      </c>
      <c r="D60" s="61" t="s">
        <v>61</v>
      </c>
      <c r="E60" s="62">
        <v>3</v>
      </c>
      <c r="F60" s="62">
        <v>147.11</v>
      </c>
      <c r="G60" s="62">
        <f t="shared" si="0"/>
        <v>125.04350000000001</v>
      </c>
      <c r="H60" s="63">
        <f t="shared" si="1"/>
        <v>375.13050000000004</v>
      </c>
      <c r="I60" s="64">
        <f t="shared" si="2"/>
        <v>431.400075</v>
      </c>
    </row>
    <row r="61" spans="2:9" s="65" customFormat="1" ht="30" customHeight="1">
      <c r="B61" s="59" t="s">
        <v>217</v>
      </c>
      <c r="C61" s="60" t="s">
        <v>8</v>
      </c>
      <c r="D61" s="61" t="s">
        <v>61</v>
      </c>
      <c r="E61" s="62">
        <v>29</v>
      </c>
      <c r="F61" s="62">
        <v>100.15</v>
      </c>
      <c r="G61" s="62">
        <f t="shared" si="0"/>
        <v>85.1275</v>
      </c>
      <c r="H61" s="63">
        <f t="shared" si="1"/>
        <v>2468.6974999999998</v>
      </c>
      <c r="I61" s="64">
        <f t="shared" si="2"/>
        <v>2839.0021249999995</v>
      </c>
    </row>
    <row r="62" spans="2:9" s="65" customFormat="1" ht="15" customHeight="1">
      <c r="B62" s="59" t="s">
        <v>218</v>
      </c>
      <c r="C62" s="60" t="s">
        <v>31</v>
      </c>
      <c r="D62" s="61" t="s">
        <v>61</v>
      </c>
      <c r="E62" s="62">
        <v>10</v>
      </c>
      <c r="F62" s="62">
        <v>7.75</v>
      </c>
      <c r="G62" s="62">
        <f t="shared" si="0"/>
        <v>6.5874999999999995</v>
      </c>
      <c r="H62" s="63">
        <f t="shared" si="1"/>
        <v>65.875</v>
      </c>
      <c r="I62" s="64">
        <f t="shared" si="2"/>
        <v>75.75625</v>
      </c>
    </row>
    <row r="63" spans="2:9" s="65" customFormat="1" ht="30" customHeight="1">
      <c r="B63" s="59" t="s">
        <v>219</v>
      </c>
      <c r="C63" s="60" t="s">
        <v>5</v>
      </c>
      <c r="D63" s="61" t="s">
        <v>61</v>
      </c>
      <c r="E63" s="62">
        <v>3</v>
      </c>
      <c r="F63" s="62">
        <v>15.34</v>
      </c>
      <c r="G63" s="62">
        <f t="shared" si="0"/>
        <v>13.039</v>
      </c>
      <c r="H63" s="63">
        <f t="shared" si="1"/>
        <v>39.117</v>
      </c>
      <c r="I63" s="64">
        <f t="shared" si="2"/>
        <v>44.98454999999999</v>
      </c>
    </row>
    <row r="64" spans="2:9" s="65" customFormat="1" ht="15" customHeight="1">
      <c r="B64" s="59" t="s">
        <v>220</v>
      </c>
      <c r="C64" s="60" t="s">
        <v>72</v>
      </c>
      <c r="D64" s="61" t="s">
        <v>61</v>
      </c>
      <c r="E64" s="62">
        <v>64</v>
      </c>
      <c r="F64" s="62">
        <v>7.86</v>
      </c>
      <c r="G64" s="62">
        <f t="shared" si="0"/>
        <v>6.681</v>
      </c>
      <c r="H64" s="63">
        <f t="shared" si="1"/>
        <v>427.584</v>
      </c>
      <c r="I64" s="64">
        <f t="shared" si="2"/>
        <v>491.72159999999997</v>
      </c>
    </row>
    <row r="65" spans="2:9" s="65" customFormat="1" ht="45" customHeight="1">
      <c r="B65" s="59" t="s">
        <v>221</v>
      </c>
      <c r="C65" s="60" t="s">
        <v>222</v>
      </c>
      <c r="D65" s="61" t="s">
        <v>61</v>
      </c>
      <c r="E65" s="62">
        <v>32</v>
      </c>
      <c r="F65" s="62">
        <v>33.75</v>
      </c>
      <c r="G65" s="62">
        <f t="shared" si="0"/>
        <v>28.6875</v>
      </c>
      <c r="H65" s="63">
        <f t="shared" si="1"/>
        <v>918</v>
      </c>
      <c r="I65" s="64">
        <f t="shared" si="2"/>
        <v>1055.6999999999998</v>
      </c>
    </row>
    <row r="66" spans="2:9" s="54" customFormat="1" ht="15" customHeight="1">
      <c r="B66" s="50" t="s">
        <v>92</v>
      </c>
      <c r="C66" s="95" t="s">
        <v>114</v>
      </c>
      <c r="D66" s="96" t="s">
        <v>86</v>
      </c>
      <c r="E66" s="96">
        <v>0</v>
      </c>
      <c r="F66" s="51"/>
      <c r="G66" s="51"/>
      <c r="H66" s="52"/>
      <c r="I66" s="53">
        <f>SUM(I67:I70)</f>
        <v>5302.33145</v>
      </c>
    </row>
    <row r="67" spans="2:9" s="65" customFormat="1" ht="30" customHeight="1">
      <c r="B67" s="59" t="s">
        <v>223</v>
      </c>
      <c r="C67" s="60" t="s">
        <v>157</v>
      </c>
      <c r="D67" s="61" t="s">
        <v>19</v>
      </c>
      <c r="E67" s="62">
        <v>32</v>
      </c>
      <c r="F67" s="62">
        <v>8.34</v>
      </c>
      <c r="G67" s="62">
        <f t="shared" si="0"/>
        <v>7.0889999999999995</v>
      </c>
      <c r="H67" s="63">
        <f>G67*E67</f>
        <v>226.84799999999998</v>
      </c>
      <c r="I67" s="64">
        <f t="shared" si="2"/>
        <v>260.87519999999995</v>
      </c>
    </row>
    <row r="68" spans="2:9" s="65" customFormat="1" ht="30" customHeight="1">
      <c r="B68" s="59" t="s">
        <v>224</v>
      </c>
      <c r="C68" s="60" t="s">
        <v>158</v>
      </c>
      <c r="D68" s="61" t="s">
        <v>19</v>
      </c>
      <c r="E68" s="62">
        <v>116</v>
      </c>
      <c r="F68" s="62">
        <v>15.85</v>
      </c>
      <c r="G68" s="62">
        <f t="shared" si="0"/>
        <v>13.4725</v>
      </c>
      <c r="H68" s="63">
        <f>G68*E68</f>
        <v>1562.81</v>
      </c>
      <c r="I68" s="64">
        <f t="shared" si="2"/>
        <v>1797.2314999999999</v>
      </c>
    </row>
    <row r="69" spans="2:9" s="65" customFormat="1" ht="30" customHeight="1">
      <c r="B69" s="59" t="s">
        <v>225</v>
      </c>
      <c r="C69" s="60" t="s">
        <v>159</v>
      </c>
      <c r="D69" s="61" t="s">
        <v>19</v>
      </c>
      <c r="E69" s="62">
        <v>950</v>
      </c>
      <c r="F69" s="62">
        <v>2.81</v>
      </c>
      <c r="G69" s="62">
        <f t="shared" si="0"/>
        <v>2.3885</v>
      </c>
      <c r="H69" s="63">
        <f>G69*E69</f>
        <v>2269.0750000000003</v>
      </c>
      <c r="I69" s="64">
        <f t="shared" si="2"/>
        <v>2609.43625</v>
      </c>
    </row>
    <row r="70" spans="2:9" s="65" customFormat="1" ht="30" customHeight="1">
      <c r="B70" s="59" t="s">
        <v>226</v>
      </c>
      <c r="C70" s="60" t="s">
        <v>160</v>
      </c>
      <c r="D70" s="61" t="s">
        <v>19</v>
      </c>
      <c r="E70" s="62">
        <v>170</v>
      </c>
      <c r="F70" s="62">
        <v>3.82</v>
      </c>
      <c r="G70" s="62">
        <f t="shared" si="0"/>
        <v>3.247</v>
      </c>
      <c r="H70" s="63">
        <f>G70*E70</f>
        <v>551.99</v>
      </c>
      <c r="I70" s="64">
        <f t="shared" si="2"/>
        <v>634.7885</v>
      </c>
    </row>
    <row r="71" spans="2:9" s="54" customFormat="1" ht="15" customHeight="1">
      <c r="B71" s="50" t="s">
        <v>93</v>
      </c>
      <c r="C71" s="95" t="s">
        <v>115</v>
      </c>
      <c r="D71" s="96" t="s">
        <v>86</v>
      </c>
      <c r="E71" s="96">
        <v>0</v>
      </c>
      <c r="F71" s="51"/>
      <c r="G71" s="51"/>
      <c r="H71" s="52"/>
      <c r="I71" s="53">
        <f>SUM(I72:I94)</f>
        <v>8811.859475</v>
      </c>
    </row>
    <row r="72" spans="2:9" s="65" customFormat="1" ht="30" customHeight="1">
      <c r="B72" s="59" t="s">
        <v>227</v>
      </c>
      <c r="C72" s="60" t="s">
        <v>58</v>
      </c>
      <c r="D72" s="61" t="s">
        <v>19</v>
      </c>
      <c r="E72" s="62">
        <v>120</v>
      </c>
      <c r="F72" s="62">
        <v>19.78</v>
      </c>
      <c r="G72" s="62">
        <f t="shared" si="0"/>
        <v>16.813</v>
      </c>
      <c r="H72" s="63">
        <f aca="true" t="shared" si="3" ref="H72:H94">G72*E72</f>
        <v>2017.56</v>
      </c>
      <c r="I72" s="64">
        <f t="shared" si="2"/>
        <v>2320.194</v>
      </c>
    </row>
    <row r="73" spans="2:9" s="65" customFormat="1" ht="30" customHeight="1">
      <c r="B73" s="59" t="s">
        <v>228</v>
      </c>
      <c r="C73" s="60" t="s">
        <v>71</v>
      </c>
      <c r="D73" s="61" t="s">
        <v>61</v>
      </c>
      <c r="E73" s="62">
        <v>78</v>
      </c>
      <c r="F73" s="62">
        <v>10.69</v>
      </c>
      <c r="G73" s="62">
        <f t="shared" si="0"/>
        <v>9.0865</v>
      </c>
      <c r="H73" s="63">
        <f t="shared" si="3"/>
        <v>708.747</v>
      </c>
      <c r="I73" s="64">
        <f t="shared" si="2"/>
        <v>815.0590499999998</v>
      </c>
    </row>
    <row r="74" spans="2:9" s="65" customFormat="1" ht="30" customHeight="1">
      <c r="B74" s="59" t="s">
        <v>229</v>
      </c>
      <c r="C74" s="60" t="s">
        <v>3</v>
      </c>
      <c r="D74" s="61" t="s">
        <v>61</v>
      </c>
      <c r="E74" s="62">
        <v>1</v>
      </c>
      <c r="F74" s="62">
        <v>424.26</v>
      </c>
      <c r="G74" s="62">
        <f t="shared" si="0"/>
        <v>360.621</v>
      </c>
      <c r="H74" s="63">
        <f t="shared" si="3"/>
        <v>360.621</v>
      </c>
      <c r="I74" s="64">
        <f t="shared" si="2"/>
        <v>414.71414999999996</v>
      </c>
    </row>
    <row r="75" spans="2:9" s="65" customFormat="1" ht="15" customHeight="1">
      <c r="B75" s="59" t="s">
        <v>230</v>
      </c>
      <c r="C75" s="60" t="s">
        <v>0</v>
      </c>
      <c r="D75" s="61" t="s">
        <v>19</v>
      </c>
      <c r="E75" s="62">
        <v>45</v>
      </c>
      <c r="F75" s="62">
        <v>17.15</v>
      </c>
      <c r="G75" s="62">
        <f t="shared" si="0"/>
        <v>14.577499999999999</v>
      </c>
      <c r="H75" s="63">
        <f t="shared" si="3"/>
        <v>655.9875</v>
      </c>
      <c r="I75" s="64">
        <f t="shared" si="2"/>
        <v>754.3856249999999</v>
      </c>
    </row>
    <row r="76" spans="2:9" s="65" customFormat="1" ht="15" customHeight="1">
      <c r="B76" s="59" t="s">
        <v>231</v>
      </c>
      <c r="C76" s="60" t="s">
        <v>1</v>
      </c>
      <c r="D76" s="61" t="s">
        <v>19</v>
      </c>
      <c r="E76" s="62">
        <v>80</v>
      </c>
      <c r="F76" s="62">
        <v>28.24</v>
      </c>
      <c r="G76" s="62">
        <f t="shared" si="0"/>
        <v>24.003999999999998</v>
      </c>
      <c r="H76" s="63">
        <f t="shared" si="3"/>
        <v>1920.3199999999997</v>
      </c>
      <c r="I76" s="64">
        <f t="shared" si="2"/>
        <v>2208.3679999999995</v>
      </c>
    </row>
    <row r="77" spans="2:9" s="65" customFormat="1" ht="15" customHeight="1">
      <c r="B77" s="59" t="s">
        <v>232</v>
      </c>
      <c r="C77" s="60" t="s">
        <v>43</v>
      </c>
      <c r="D77" s="61" t="s">
        <v>61</v>
      </c>
      <c r="E77" s="62">
        <v>4</v>
      </c>
      <c r="F77" s="62">
        <v>15</v>
      </c>
      <c r="G77" s="62">
        <f t="shared" si="0"/>
        <v>12.75</v>
      </c>
      <c r="H77" s="63">
        <f t="shared" si="3"/>
        <v>51</v>
      </c>
      <c r="I77" s="64">
        <f t="shared" si="2"/>
        <v>58.65</v>
      </c>
    </row>
    <row r="78" spans="2:9" s="65" customFormat="1" ht="15" customHeight="1">
      <c r="B78" s="59" t="s">
        <v>233</v>
      </c>
      <c r="C78" s="60" t="s">
        <v>33</v>
      </c>
      <c r="D78" s="61" t="s">
        <v>61</v>
      </c>
      <c r="E78" s="62">
        <v>8</v>
      </c>
      <c r="F78" s="62">
        <v>17.04</v>
      </c>
      <c r="G78" s="62">
        <f t="shared" si="0"/>
        <v>14.483999999999998</v>
      </c>
      <c r="H78" s="63">
        <f t="shared" si="3"/>
        <v>115.87199999999999</v>
      </c>
      <c r="I78" s="64">
        <f t="shared" si="2"/>
        <v>133.25279999999998</v>
      </c>
    </row>
    <row r="79" spans="2:9" s="65" customFormat="1" ht="15" customHeight="1">
      <c r="B79" s="59" t="s">
        <v>234</v>
      </c>
      <c r="C79" s="60" t="s">
        <v>35</v>
      </c>
      <c r="D79" s="61" t="s">
        <v>61</v>
      </c>
      <c r="E79" s="62">
        <v>1</v>
      </c>
      <c r="F79" s="62">
        <v>15.01</v>
      </c>
      <c r="G79" s="62">
        <f t="shared" si="0"/>
        <v>12.7585</v>
      </c>
      <c r="H79" s="63">
        <f t="shared" si="3"/>
        <v>12.7585</v>
      </c>
      <c r="I79" s="64">
        <f t="shared" si="2"/>
        <v>14.672274999999999</v>
      </c>
    </row>
    <row r="80" spans="2:9" s="65" customFormat="1" ht="15" customHeight="1">
      <c r="B80" s="59" t="s">
        <v>235</v>
      </c>
      <c r="C80" s="60" t="s">
        <v>36</v>
      </c>
      <c r="D80" s="61" t="s">
        <v>61</v>
      </c>
      <c r="E80" s="62">
        <v>1</v>
      </c>
      <c r="F80" s="62">
        <v>13.53</v>
      </c>
      <c r="G80" s="62">
        <f t="shared" si="0"/>
        <v>11.500499999999999</v>
      </c>
      <c r="H80" s="63">
        <f t="shared" si="3"/>
        <v>11.500499999999999</v>
      </c>
      <c r="I80" s="64">
        <f t="shared" si="2"/>
        <v>13.225574999999997</v>
      </c>
    </row>
    <row r="81" spans="2:9" s="65" customFormat="1" ht="15" customHeight="1">
      <c r="B81" s="59" t="s">
        <v>236</v>
      </c>
      <c r="C81" s="60" t="s">
        <v>37</v>
      </c>
      <c r="D81" s="61" t="s">
        <v>61</v>
      </c>
      <c r="E81" s="62">
        <v>1</v>
      </c>
      <c r="F81" s="62">
        <v>46.41</v>
      </c>
      <c r="G81" s="62">
        <f t="shared" si="0"/>
        <v>39.448499999999996</v>
      </c>
      <c r="H81" s="63">
        <f t="shared" si="3"/>
        <v>39.448499999999996</v>
      </c>
      <c r="I81" s="64">
        <f t="shared" si="2"/>
        <v>45.36577499999999</v>
      </c>
    </row>
    <row r="82" spans="2:9" s="65" customFormat="1" ht="15" customHeight="1">
      <c r="B82" s="59" t="s">
        <v>237</v>
      </c>
      <c r="C82" s="60" t="s">
        <v>38</v>
      </c>
      <c r="D82" s="61" t="s">
        <v>61</v>
      </c>
      <c r="E82" s="62">
        <v>1</v>
      </c>
      <c r="F82" s="62">
        <v>94.3</v>
      </c>
      <c r="G82" s="62">
        <f t="shared" si="0"/>
        <v>80.155</v>
      </c>
      <c r="H82" s="63">
        <f t="shared" si="3"/>
        <v>80.155</v>
      </c>
      <c r="I82" s="64">
        <f t="shared" si="2"/>
        <v>92.17824999999999</v>
      </c>
    </row>
    <row r="83" spans="2:9" s="65" customFormat="1" ht="15" customHeight="1">
      <c r="B83" s="59" t="s">
        <v>238</v>
      </c>
      <c r="C83" s="60" t="s">
        <v>39</v>
      </c>
      <c r="D83" s="61" t="s">
        <v>19</v>
      </c>
      <c r="E83" s="62">
        <v>3</v>
      </c>
      <c r="F83" s="62">
        <v>52.07</v>
      </c>
      <c r="G83" s="62">
        <f t="shared" si="0"/>
        <v>44.259499999999996</v>
      </c>
      <c r="H83" s="63">
        <f t="shared" si="3"/>
        <v>132.77849999999998</v>
      </c>
      <c r="I83" s="64">
        <f t="shared" si="2"/>
        <v>152.69527499999995</v>
      </c>
    </row>
    <row r="84" spans="2:9" s="65" customFormat="1" ht="30" customHeight="1">
      <c r="B84" s="59" t="s">
        <v>239</v>
      </c>
      <c r="C84" s="60" t="s">
        <v>34</v>
      </c>
      <c r="D84" s="61" t="s">
        <v>61</v>
      </c>
      <c r="E84" s="62">
        <v>3</v>
      </c>
      <c r="F84" s="62">
        <v>18.97</v>
      </c>
      <c r="G84" s="62">
        <f t="shared" si="0"/>
        <v>16.124499999999998</v>
      </c>
      <c r="H84" s="63">
        <f t="shared" si="3"/>
        <v>48.37349999999999</v>
      </c>
      <c r="I84" s="64">
        <f t="shared" si="2"/>
        <v>55.62952499999999</v>
      </c>
    </row>
    <row r="85" spans="2:9" s="65" customFormat="1" ht="30" customHeight="1">
      <c r="B85" s="59" t="s">
        <v>240</v>
      </c>
      <c r="C85" s="60" t="s">
        <v>40</v>
      </c>
      <c r="D85" s="61" t="s">
        <v>61</v>
      </c>
      <c r="E85" s="62">
        <v>1</v>
      </c>
      <c r="F85" s="62">
        <v>16.59</v>
      </c>
      <c r="G85" s="62">
        <f t="shared" si="0"/>
        <v>14.1015</v>
      </c>
      <c r="H85" s="63">
        <f t="shared" si="3"/>
        <v>14.1015</v>
      </c>
      <c r="I85" s="64">
        <f t="shared" si="2"/>
        <v>16.216724999999997</v>
      </c>
    </row>
    <row r="86" spans="2:9" s="65" customFormat="1" ht="15" customHeight="1">
      <c r="B86" s="59" t="s">
        <v>241</v>
      </c>
      <c r="C86" s="60" t="s">
        <v>41</v>
      </c>
      <c r="D86" s="61" t="s">
        <v>61</v>
      </c>
      <c r="E86" s="62">
        <v>1</v>
      </c>
      <c r="F86" s="62">
        <v>82.92</v>
      </c>
      <c r="G86" s="62">
        <f t="shared" si="0"/>
        <v>70.482</v>
      </c>
      <c r="H86" s="63">
        <f t="shared" si="3"/>
        <v>70.482</v>
      </c>
      <c r="I86" s="64">
        <f t="shared" si="2"/>
        <v>81.0543</v>
      </c>
    </row>
    <row r="87" spans="2:9" s="65" customFormat="1" ht="15" customHeight="1">
      <c r="B87" s="59" t="s">
        <v>242</v>
      </c>
      <c r="C87" s="60" t="s">
        <v>2</v>
      </c>
      <c r="D87" s="61" t="s">
        <v>61</v>
      </c>
      <c r="E87" s="62">
        <v>5</v>
      </c>
      <c r="F87" s="62">
        <v>75.71</v>
      </c>
      <c r="G87" s="62">
        <f t="shared" si="0"/>
        <v>64.3535</v>
      </c>
      <c r="H87" s="63">
        <f t="shared" si="3"/>
        <v>321.7675</v>
      </c>
      <c r="I87" s="64">
        <f t="shared" si="2"/>
        <v>370.03262499999994</v>
      </c>
    </row>
    <row r="88" spans="2:9" s="65" customFormat="1" ht="30" customHeight="1">
      <c r="B88" s="59" t="s">
        <v>243</v>
      </c>
      <c r="C88" s="60" t="s">
        <v>244</v>
      </c>
      <c r="D88" s="61" t="s">
        <v>61</v>
      </c>
      <c r="E88" s="62">
        <v>5</v>
      </c>
      <c r="F88" s="62">
        <v>29.76</v>
      </c>
      <c r="G88" s="62">
        <f t="shared" si="0"/>
        <v>25.296</v>
      </c>
      <c r="H88" s="63">
        <f t="shared" si="3"/>
        <v>126.47999999999999</v>
      </c>
      <c r="I88" s="64">
        <f t="shared" si="2"/>
        <v>145.45199999999997</v>
      </c>
    </row>
    <row r="89" spans="2:9" s="65" customFormat="1" ht="15" customHeight="1">
      <c r="B89" s="59" t="s">
        <v>245</v>
      </c>
      <c r="C89" s="60" t="s">
        <v>69</v>
      </c>
      <c r="D89" s="61" t="s">
        <v>61</v>
      </c>
      <c r="E89" s="62">
        <v>5</v>
      </c>
      <c r="F89" s="62">
        <v>26.66</v>
      </c>
      <c r="G89" s="62">
        <f t="shared" si="0"/>
        <v>22.660999999999998</v>
      </c>
      <c r="H89" s="63">
        <f t="shared" si="3"/>
        <v>113.30499999999999</v>
      </c>
      <c r="I89" s="64">
        <f t="shared" si="2"/>
        <v>130.30075</v>
      </c>
    </row>
    <row r="90" spans="2:9" s="65" customFormat="1" ht="30" customHeight="1">
      <c r="B90" s="59" t="s">
        <v>246</v>
      </c>
      <c r="C90" s="60" t="s">
        <v>247</v>
      </c>
      <c r="D90" s="61" t="s">
        <v>61</v>
      </c>
      <c r="E90" s="62">
        <v>9</v>
      </c>
      <c r="F90" s="62">
        <v>35.9</v>
      </c>
      <c r="G90" s="62">
        <f t="shared" si="0"/>
        <v>30.514999999999997</v>
      </c>
      <c r="H90" s="63">
        <f t="shared" si="3"/>
        <v>274.635</v>
      </c>
      <c r="I90" s="64">
        <f t="shared" si="2"/>
        <v>315.83025</v>
      </c>
    </row>
    <row r="91" spans="2:9" s="65" customFormat="1" ht="15" customHeight="1">
      <c r="B91" s="59" t="s">
        <v>248</v>
      </c>
      <c r="C91" s="60" t="s">
        <v>42</v>
      </c>
      <c r="D91" s="61" t="s">
        <v>61</v>
      </c>
      <c r="E91" s="62">
        <v>4</v>
      </c>
      <c r="F91" s="62">
        <v>44.16</v>
      </c>
      <c r="G91" s="62">
        <f t="shared" si="0"/>
        <v>37.535999999999994</v>
      </c>
      <c r="H91" s="63">
        <f t="shared" si="3"/>
        <v>150.14399999999998</v>
      </c>
      <c r="I91" s="64">
        <f t="shared" si="2"/>
        <v>172.66559999999996</v>
      </c>
    </row>
    <row r="92" spans="2:9" s="65" customFormat="1" ht="30" customHeight="1">
      <c r="B92" s="59" t="s">
        <v>249</v>
      </c>
      <c r="C92" s="60" t="s">
        <v>68</v>
      </c>
      <c r="D92" s="61" t="s">
        <v>61</v>
      </c>
      <c r="E92" s="62">
        <v>4</v>
      </c>
      <c r="F92" s="62">
        <v>18.75</v>
      </c>
      <c r="G92" s="62">
        <f t="shared" si="0"/>
        <v>15.9375</v>
      </c>
      <c r="H92" s="63">
        <f t="shared" si="3"/>
        <v>63.75</v>
      </c>
      <c r="I92" s="64">
        <f t="shared" si="2"/>
        <v>73.3125</v>
      </c>
    </row>
    <row r="93" spans="2:9" s="65" customFormat="1" ht="30" customHeight="1">
      <c r="B93" s="59" t="s">
        <v>250</v>
      </c>
      <c r="C93" s="60" t="s">
        <v>32</v>
      </c>
      <c r="D93" s="61" t="s">
        <v>61</v>
      </c>
      <c r="E93" s="62">
        <v>1</v>
      </c>
      <c r="F93" s="62">
        <v>74.27</v>
      </c>
      <c r="G93" s="62">
        <f t="shared" si="0"/>
        <v>63.12949999999999</v>
      </c>
      <c r="H93" s="63">
        <f t="shared" si="3"/>
        <v>63.12949999999999</v>
      </c>
      <c r="I93" s="64">
        <f t="shared" si="2"/>
        <v>72.59892499999998</v>
      </c>
    </row>
    <row r="94" spans="2:9" s="65" customFormat="1" ht="15" customHeight="1">
      <c r="B94" s="59" t="s">
        <v>251</v>
      </c>
      <c r="C94" s="60" t="s">
        <v>161</v>
      </c>
      <c r="D94" s="61" t="s">
        <v>19</v>
      </c>
      <c r="E94" s="62">
        <v>15</v>
      </c>
      <c r="F94" s="62">
        <v>24.28</v>
      </c>
      <c r="G94" s="62">
        <f t="shared" si="0"/>
        <v>20.638</v>
      </c>
      <c r="H94" s="63">
        <f t="shared" si="3"/>
        <v>309.57000000000005</v>
      </c>
      <c r="I94" s="64">
        <f t="shared" si="2"/>
        <v>356.00550000000004</v>
      </c>
    </row>
    <row r="95" spans="2:9" s="54" customFormat="1" ht="15" customHeight="1">
      <c r="B95" s="50" t="s">
        <v>94</v>
      </c>
      <c r="C95" s="95" t="s">
        <v>116</v>
      </c>
      <c r="D95" s="96" t="s">
        <v>86</v>
      </c>
      <c r="E95" s="96">
        <v>0</v>
      </c>
      <c r="F95" s="51"/>
      <c r="G95" s="51"/>
      <c r="H95" s="52"/>
      <c r="I95" s="53">
        <f>SUM(I96:I106)</f>
        <v>3329.2085999999995</v>
      </c>
    </row>
    <row r="96" spans="2:9" s="65" customFormat="1" ht="30" customHeight="1">
      <c r="B96" s="59" t="s">
        <v>252</v>
      </c>
      <c r="C96" s="60" t="s">
        <v>162</v>
      </c>
      <c r="D96" s="61" t="s">
        <v>61</v>
      </c>
      <c r="E96" s="62">
        <v>2</v>
      </c>
      <c r="F96" s="69">
        <v>138.86</v>
      </c>
      <c r="G96" s="69">
        <f t="shared" si="0"/>
        <v>118.031</v>
      </c>
      <c r="H96" s="63">
        <f aca="true" t="shared" si="4" ref="H96:H106">G96*E96</f>
        <v>236.062</v>
      </c>
      <c r="I96" s="64">
        <f t="shared" si="2"/>
        <v>271.4713</v>
      </c>
    </row>
    <row r="97" spans="2:9" s="65" customFormat="1" ht="30" customHeight="1">
      <c r="B97" s="59" t="s">
        <v>253</v>
      </c>
      <c r="C97" s="60" t="s">
        <v>163</v>
      </c>
      <c r="D97" s="61" t="s">
        <v>61</v>
      </c>
      <c r="E97" s="62">
        <v>1</v>
      </c>
      <c r="F97" s="69">
        <v>173.28</v>
      </c>
      <c r="G97" s="69">
        <f t="shared" si="0"/>
        <v>147.288</v>
      </c>
      <c r="H97" s="63">
        <f t="shared" si="4"/>
        <v>147.288</v>
      </c>
      <c r="I97" s="64">
        <f t="shared" si="2"/>
        <v>169.3812</v>
      </c>
    </row>
    <row r="98" spans="2:9" s="65" customFormat="1" ht="15" customHeight="1">
      <c r="B98" s="59" t="s">
        <v>254</v>
      </c>
      <c r="C98" s="60" t="s">
        <v>75</v>
      </c>
      <c r="D98" s="61" t="s">
        <v>61</v>
      </c>
      <c r="E98" s="62">
        <v>8</v>
      </c>
      <c r="F98" s="62">
        <v>20.09</v>
      </c>
      <c r="G98" s="62">
        <f t="shared" si="0"/>
        <v>17.0765</v>
      </c>
      <c r="H98" s="63">
        <f t="shared" si="4"/>
        <v>136.612</v>
      </c>
      <c r="I98" s="64">
        <f t="shared" si="2"/>
        <v>157.10379999999998</v>
      </c>
    </row>
    <row r="99" spans="2:9" s="65" customFormat="1" ht="15" customHeight="1">
      <c r="B99" s="59" t="s">
        <v>255</v>
      </c>
      <c r="C99" s="60" t="s">
        <v>76</v>
      </c>
      <c r="D99" s="61" t="s">
        <v>61</v>
      </c>
      <c r="E99" s="62">
        <v>2</v>
      </c>
      <c r="F99" s="62">
        <v>17.95</v>
      </c>
      <c r="G99" s="62">
        <f t="shared" si="0"/>
        <v>15.257499999999999</v>
      </c>
      <c r="H99" s="63">
        <f t="shared" si="4"/>
        <v>30.514999999999997</v>
      </c>
      <c r="I99" s="64">
        <f t="shared" si="2"/>
        <v>35.09224999999999</v>
      </c>
    </row>
    <row r="100" spans="2:9" s="65" customFormat="1" ht="15" customHeight="1">
      <c r="B100" s="59" t="s">
        <v>256</v>
      </c>
      <c r="C100" s="60" t="s">
        <v>26</v>
      </c>
      <c r="D100" s="61" t="s">
        <v>61</v>
      </c>
      <c r="E100" s="62">
        <v>6</v>
      </c>
      <c r="F100" s="62">
        <v>137.24</v>
      </c>
      <c r="G100" s="62">
        <f t="shared" si="0"/>
        <v>116.65400000000001</v>
      </c>
      <c r="H100" s="63">
        <f t="shared" si="4"/>
        <v>699.9240000000001</v>
      </c>
      <c r="I100" s="64">
        <f t="shared" si="2"/>
        <v>804.9126</v>
      </c>
    </row>
    <row r="101" spans="2:9" s="65" customFormat="1" ht="15" customHeight="1">
      <c r="B101" s="59" t="s">
        <v>257</v>
      </c>
      <c r="C101" s="60" t="s">
        <v>74</v>
      </c>
      <c r="D101" s="61" t="s">
        <v>60</v>
      </c>
      <c r="E101" s="62">
        <v>1.8</v>
      </c>
      <c r="F101" s="62">
        <v>52.5</v>
      </c>
      <c r="G101" s="62">
        <f t="shared" si="0"/>
        <v>44.625</v>
      </c>
      <c r="H101" s="63">
        <f t="shared" si="4"/>
        <v>80.325</v>
      </c>
      <c r="I101" s="64">
        <f t="shared" si="2"/>
        <v>92.37375</v>
      </c>
    </row>
    <row r="102" spans="2:9" s="65" customFormat="1" ht="30" customHeight="1">
      <c r="B102" s="59" t="s">
        <v>258</v>
      </c>
      <c r="C102" s="60" t="s">
        <v>57</v>
      </c>
      <c r="D102" s="61" t="s">
        <v>61</v>
      </c>
      <c r="E102" s="62">
        <v>1</v>
      </c>
      <c r="F102" s="62">
        <v>336.49</v>
      </c>
      <c r="G102" s="62">
        <f t="shared" si="0"/>
        <v>286.0165</v>
      </c>
      <c r="H102" s="63">
        <f t="shared" si="4"/>
        <v>286.0165</v>
      </c>
      <c r="I102" s="64">
        <f t="shared" si="2"/>
        <v>328.918975</v>
      </c>
    </row>
    <row r="103" spans="2:9" s="65" customFormat="1" ht="30" customHeight="1">
      <c r="B103" s="59" t="s">
        <v>259</v>
      </c>
      <c r="C103" s="60" t="s">
        <v>78</v>
      </c>
      <c r="D103" s="61" t="s">
        <v>61</v>
      </c>
      <c r="E103" s="62">
        <v>14</v>
      </c>
      <c r="F103" s="62">
        <v>14.42</v>
      </c>
      <c r="G103" s="62">
        <f t="shared" si="0"/>
        <v>12.257</v>
      </c>
      <c r="H103" s="63">
        <f t="shared" si="4"/>
        <v>171.59799999999998</v>
      </c>
      <c r="I103" s="64">
        <f t="shared" si="2"/>
        <v>197.33769999999996</v>
      </c>
    </row>
    <row r="104" spans="2:9" s="65" customFormat="1" ht="30" customHeight="1">
      <c r="B104" s="59" t="s">
        <v>260</v>
      </c>
      <c r="C104" s="60" t="s">
        <v>79</v>
      </c>
      <c r="D104" s="61" t="s">
        <v>61</v>
      </c>
      <c r="E104" s="62">
        <v>4</v>
      </c>
      <c r="F104" s="62">
        <v>39.37</v>
      </c>
      <c r="G104" s="62">
        <f t="shared" si="0"/>
        <v>33.464499999999994</v>
      </c>
      <c r="H104" s="63">
        <f t="shared" si="4"/>
        <v>133.85799999999998</v>
      </c>
      <c r="I104" s="64">
        <f t="shared" si="2"/>
        <v>153.93669999999997</v>
      </c>
    </row>
    <row r="105" spans="2:9" s="65" customFormat="1" ht="30" customHeight="1">
      <c r="B105" s="59" t="s">
        <v>261</v>
      </c>
      <c r="C105" s="60" t="s">
        <v>25</v>
      </c>
      <c r="D105" s="61" t="s">
        <v>61</v>
      </c>
      <c r="E105" s="62">
        <v>1</v>
      </c>
      <c r="F105" s="62">
        <v>677.49</v>
      </c>
      <c r="G105" s="62">
        <f t="shared" si="0"/>
        <v>575.8665</v>
      </c>
      <c r="H105" s="63">
        <f t="shared" si="4"/>
        <v>575.8665</v>
      </c>
      <c r="I105" s="64">
        <f t="shared" si="2"/>
        <v>662.2464749999999</v>
      </c>
    </row>
    <row r="106" spans="2:9" s="65" customFormat="1" ht="30" customHeight="1">
      <c r="B106" s="59" t="s">
        <v>262</v>
      </c>
      <c r="C106" s="60" t="s">
        <v>24</v>
      </c>
      <c r="D106" s="61" t="s">
        <v>61</v>
      </c>
      <c r="E106" s="62">
        <v>1</v>
      </c>
      <c r="F106" s="62">
        <v>466.94</v>
      </c>
      <c r="G106" s="62">
        <f t="shared" si="0"/>
        <v>396.899</v>
      </c>
      <c r="H106" s="63">
        <f t="shared" si="4"/>
        <v>396.899</v>
      </c>
      <c r="I106" s="64">
        <f t="shared" si="2"/>
        <v>456.43384999999995</v>
      </c>
    </row>
    <row r="107" spans="2:9" ht="15" customHeight="1">
      <c r="B107" s="46" t="s">
        <v>111</v>
      </c>
      <c r="C107" s="85" t="s">
        <v>142</v>
      </c>
      <c r="D107" s="86" t="s">
        <v>86</v>
      </c>
      <c r="E107" s="86">
        <v>0</v>
      </c>
      <c r="F107" s="47"/>
      <c r="G107" s="47"/>
      <c r="H107" s="48"/>
      <c r="I107" s="49">
        <f>I108</f>
        <v>245.74349999999998</v>
      </c>
    </row>
    <row r="108" spans="2:9" s="45" customFormat="1" ht="15" customHeight="1">
      <c r="B108" s="50" t="s">
        <v>89</v>
      </c>
      <c r="C108" s="95" t="s">
        <v>95</v>
      </c>
      <c r="D108" s="96" t="s">
        <v>86</v>
      </c>
      <c r="E108" s="96">
        <v>0</v>
      </c>
      <c r="F108" s="51"/>
      <c r="G108" s="51"/>
      <c r="H108" s="52"/>
      <c r="I108" s="53">
        <f>SUM(I109:I112)</f>
        <v>245.74349999999998</v>
      </c>
    </row>
    <row r="109" spans="2:9" s="58" customFormat="1" ht="15" customHeight="1">
      <c r="B109" s="59" t="s">
        <v>263</v>
      </c>
      <c r="C109" s="60" t="s">
        <v>53</v>
      </c>
      <c r="D109" s="61" t="s">
        <v>61</v>
      </c>
      <c r="E109" s="62">
        <v>1</v>
      </c>
      <c r="F109" s="62">
        <v>13.25</v>
      </c>
      <c r="G109" s="62">
        <f>F109*0.85</f>
        <v>11.2625</v>
      </c>
      <c r="H109" s="63">
        <f>G109*E109</f>
        <v>11.2625</v>
      </c>
      <c r="I109" s="64">
        <f>H109*1.15</f>
        <v>12.951874999999998</v>
      </c>
    </row>
    <row r="110" spans="2:9" s="58" customFormat="1" ht="15" customHeight="1">
      <c r="B110" s="59" t="s">
        <v>264</v>
      </c>
      <c r="C110" s="60" t="s">
        <v>54</v>
      </c>
      <c r="D110" s="61" t="s">
        <v>61</v>
      </c>
      <c r="E110" s="62">
        <v>1</v>
      </c>
      <c r="F110" s="62">
        <v>10.35</v>
      </c>
      <c r="G110" s="62">
        <f>F110*0.85</f>
        <v>8.7975</v>
      </c>
      <c r="H110" s="63">
        <f>G110*E110</f>
        <v>8.7975</v>
      </c>
      <c r="I110" s="64">
        <f>H110*1.15</f>
        <v>10.117124999999998</v>
      </c>
    </row>
    <row r="111" spans="2:9" s="58" customFormat="1" ht="30" customHeight="1">
      <c r="B111" s="59" t="s">
        <v>265</v>
      </c>
      <c r="C111" s="60" t="s">
        <v>55</v>
      </c>
      <c r="D111" s="61" t="s">
        <v>61</v>
      </c>
      <c r="E111" s="62">
        <v>5</v>
      </c>
      <c r="F111" s="62">
        <v>7.72</v>
      </c>
      <c r="G111" s="62">
        <f>F111*0.85</f>
        <v>6.561999999999999</v>
      </c>
      <c r="H111" s="63">
        <f>G111*E111</f>
        <v>32.809999999999995</v>
      </c>
      <c r="I111" s="64">
        <f>H111*1.15</f>
        <v>37.73149999999999</v>
      </c>
    </row>
    <row r="112" spans="2:9" s="58" customFormat="1" ht="15" customHeight="1">
      <c r="B112" s="59" t="s">
        <v>266</v>
      </c>
      <c r="C112" s="60" t="s">
        <v>23</v>
      </c>
      <c r="D112" s="61" t="s">
        <v>61</v>
      </c>
      <c r="E112" s="62">
        <v>2</v>
      </c>
      <c r="F112" s="62">
        <v>94.6</v>
      </c>
      <c r="G112" s="62">
        <f>F112*0.85</f>
        <v>80.41</v>
      </c>
      <c r="H112" s="63">
        <f>G112*E112</f>
        <v>160.82</v>
      </c>
      <c r="I112" s="64">
        <f>H112*1.15</f>
        <v>184.94299999999998</v>
      </c>
    </row>
    <row r="113" spans="2:9" ht="15" customHeight="1">
      <c r="B113" s="46" t="s">
        <v>113</v>
      </c>
      <c r="C113" s="85" t="s">
        <v>168</v>
      </c>
      <c r="D113" s="86" t="s">
        <v>86</v>
      </c>
      <c r="E113" s="86">
        <v>0</v>
      </c>
      <c r="F113" s="47"/>
      <c r="G113" s="47"/>
      <c r="H113" s="48"/>
      <c r="I113" s="49">
        <f>I114+I142+I148+I151</f>
        <v>13370.72202</v>
      </c>
    </row>
    <row r="114" spans="2:9" ht="15" customHeight="1">
      <c r="B114" s="50" t="s">
        <v>89</v>
      </c>
      <c r="C114" s="95" t="s">
        <v>118</v>
      </c>
      <c r="D114" s="96" t="s">
        <v>86</v>
      </c>
      <c r="E114" s="96">
        <v>0</v>
      </c>
      <c r="F114" s="51"/>
      <c r="G114" s="51"/>
      <c r="H114" s="52"/>
      <c r="I114" s="53">
        <f>SUM(I115:I141)</f>
        <v>10690.14332</v>
      </c>
    </row>
    <row r="115" spans="2:9" s="58" customFormat="1" ht="15" customHeight="1">
      <c r="B115" s="59" t="s">
        <v>267</v>
      </c>
      <c r="C115" s="60" t="s">
        <v>63</v>
      </c>
      <c r="D115" s="61" t="s">
        <v>61</v>
      </c>
      <c r="E115" s="62">
        <v>1</v>
      </c>
      <c r="F115" s="62">
        <v>181.26</v>
      </c>
      <c r="G115" s="62">
        <f aca="true" t="shared" si="5" ref="G115:G156">F115*0.85</f>
        <v>154.071</v>
      </c>
      <c r="H115" s="63">
        <f aca="true" t="shared" si="6" ref="H115:H156">G115*E115</f>
        <v>154.071</v>
      </c>
      <c r="I115" s="64">
        <f aca="true" t="shared" si="7" ref="I115:I156">H115*1.15</f>
        <v>177.18165</v>
      </c>
    </row>
    <row r="116" spans="2:9" s="58" customFormat="1" ht="30" customHeight="1">
      <c r="B116" s="66" t="s">
        <v>319</v>
      </c>
      <c r="C116" s="60" t="s">
        <v>46</v>
      </c>
      <c r="D116" s="61" t="s">
        <v>61</v>
      </c>
      <c r="E116" s="62">
        <v>3</v>
      </c>
      <c r="F116" s="62">
        <v>426.37</v>
      </c>
      <c r="G116" s="62">
        <f t="shared" si="5"/>
        <v>362.4145</v>
      </c>
      <c r="H116" s="63">
        <f t="shared" si="6"/>
        <v>1087.2435</v>
      </c>
      <c r="I116" s="64">
        <f t="shared" si="7"/>
        <v>1250.330025</v>
      </c>
    </row>
    <row r="117" spans="2:9" s="58" customFormat="1" ht="15" customHeight="1">
      <c r="B117" s="59" t="s">
        <v>268</v>
      </c>
      <c r="C117" s="60" t="s">
        <v>47</v>
      </c>
      <c r="D117" s="61" t="s">
        <v>62</v>
      </c>
      <c r="E117" s="62">
        <v>1</v>
      </c>
      <c r="F117" s="62">
        <v>576.4</v>
      </c>
      <c r="G117" s="62">
        <f t="shared" si="5"/>
        <v>489.93999999999994</v>
      </c>
      <c r="H117" s="63">
        <f t="shared" si="6"/>
        <v>489.93999999999994</v>
      </c>
      <c r="I117" s="64">
        <f t="shared" si="7"/>
        <v>563.4309999999999</v>
      </c>
    </row>
    <row r="118" spans="2:9" s="58" customFormat="1" ht="15" customHeight="1">
      <c r="B118" s="59" t="s">
        <v>269</v>
      </c>
      <c r="C118" s="60" t="s">
        <v>6</v>
      </c>
      <c r="D118" s="61" t="s">
        <v>61</v>
      </c>
      <c r="E118" s="62">
        <v>4</v>
      </c>
      <c r="F118" s="62">
        <v>30.82</v>
      </c>
      <c r="G118" s="62">
        <f t="shared" si="5"/>
        <v>26.197</v>
      </c>
      <c r="H118" s="63">
        <f t="shared" si="6"/>
        <v>104.788</v>
      </c>
      <c r="I118" s="64">
        <f t="shared" si="7"/>
        <v>120.50619999999999</v>
      </c>
    </row>
    <row r="119" spans="2:9" s="58" customFormat="1" ht="30" customHeight="1">
      <c r="B119" s="59" t="s">
        <v>270</v>
      </c>
      <c r="C119" s="60" t="s">
        <v>59</v>
      </c>
      <c r="D119" s="61" t="s">
        <v>61</v>
      </c>
      <c r="E119" s="62">
        <v>4</v>
      </c>
      <c r="F119" s="62">
        <v>44.58</v>
      </c>
      <c r="G119" s="62">
        <f t="shared" si="5"/>
        <v>37.893</v>
      </c>
      <c r="H119" s="63">
        <f t="shared" si="6"/>
        <v>151.572</v>
      </c>
      <c r="I119" s="64">
        <f t="shared" si="7"/>
        <v>174.3078</v>
      </c>
    </row>
    <row r="120" spans="2:9" s="58" customFormat="1" ht="15" customHeight="1">
      <c r="B120" s="59" t="s">
        <v>271</v>
      </c>
      <c r="C120" s="68" t="s">
        <v>127</v>
      </c>
      <c r="D120" s="61" t="s">
        <v>61</v>
      </c>
      <c r="E120" s="62">
        <v>1</v>
      </c>
      <c r="F120" s="62">
        <v>84.86</v>
      </c>
      <c r="G120" s="62">
        <f t="shared" si="5"/>
        <v>72.131</v>
      </c>
      <c r="H120" s="63">
        <f t="shared" si="6"/>
        <v>72.131</v>
      </c>
      <c r="I120" s="64">
        <f t="shared" si="7"/>
        <v>82.95065</v>
      </c>
    </row>
    <row r="121" spans="2:9" s="58" customFormat="1" ht="30" customHeight="1">
      <c r="B121" s="59" t="s">
        <v>272</v>
      </c>
      <c r="C121" s="60" t="s">
        <v>64</v>
      </c>
      <c r="D121" s="61" t="s">
        <v>61</v>
      </c>
      <c r="E121" s="62">
        <v>1</v>
      </c>
      <c r="F121" s="62">
        <v>49.42</v>
      </c>
      <c r="G121" s="62">
        <f t="shared" si="5"/>
        <v>42.007</v>
      </c>
      <c r="H121" s="63">
        <f t="shared" si="6"/>
        <v>42.007</v>
      </c>
      <c r="I121" s="64">
        <f t="shared" si="7"/>
        <v>48.308049999999994</v>
      </c>
    </row>
    <row r="122" spans="2:9" s="58" customFormat="1" ht="15" customHeight="1">
      <c r="B122" s="59" t="s">
        <v>273</v>
      </c>
      <c r="C122" s="60" t="s">
        <v>44</v>
      </c>
      <c r="D122" s="61" t="s">
        <v>61</v>
      </c>
      <c r="E122" s="62">
        <v>4</v>
      </c>
      <c r="F122" s="62">
        <v>93.81</v>
      </c>
      <c r="G122" s="62">
        <f t="shared" si="5"/>
        <v>79.7385</v>
      </c>
      <c r="H122" s="63">
        <f t="shared" si="6"/>
        <v>318.954</v>
      </c>
      <c r="I122" s="64">
        <f t="shared" si="7"/>
        <v>366.7971</v>
      </c>
    </row>
    <row r="123" spans="2:9" s="58" customFormat="1" ht="15" customHeight="1">
      <c r="B123" s="59" t="s">
        <v>274</v>
      </c>
      <c r="C123" s="60" t="s">
        <v>45</v>
      </c>
      <c r="D123" s="61" t="s">
        <v>61</v>
      </c>
      <c r="E123" s="62">
        <v>1</v>
      </c>
      <c r="F123" s="62">
        <v>121.76</v>
      </c>
      <c r="G123" s="62">
        <f t="shared" si="5"/>
        <v>103.496</v>
      </c>
      <c r="H123" s="63">
        <f t="shared" si="6"/>
        <v>103.496</v>
      </c>
      <c r="I123" s="64">
        <f t="shared" si="7"/>
        <v>119.02039999999998</v>
      </c>
    </row>
    <row r="124" spans="2:9" s="58" customFormat="1" ht="15" customHeight="1">
      <c r="B124" s="59" t="s">
        <v>275</v>
      </c>
      <c r="C124" s="60" t="s">
        <v>11</v>
      </c>
      <c r="D124" s="61" t="s">
        <v>61</v>
      </c>
      <c r="E124" s="62">
        <v>5</v>
      </c>
      <c r="F124" s="62">
        <v>37.75</v>
      </c>
      <c r="G124" s="62">
        <f t="shared" si="5"/>
        <v>32.0875</v>
      </c>
      <c r="H124" s="63">
        <f t="shared" si="6"/>
        <v>160.4375</v>
      </c>
      <c r="I124" s="64">
        <f t="shared" si="7"/>
        <v>184.50312499999998</v>
      </c>
    </row>
    <row r="125" spans="2:9" s="58" customFormat="1" ht="15" customHeight="1">
      <c r="B125" s="59" t="s">
        <v>276</v>
      </c>
      <c r="C125" s="60" t="s">
        <v>4</v>
      </c>
      <c r="D125" s="61" t="s">
        <v>61</v>
      </c>
      <c r="E125" s="62">
        <v>3</v>
      </c>
      <c r="F125" s="62">
        <v>24.82</v>
      </c>
      <c r="G125" s="62">
        <f t="shared" si="5"/>
        <v>21.097</v>
      </c>
      <c r="H125" s="63">
        <f t="shared" si="6"/>
        <v>63.291000000000004</v>
      </c>
      <c r="I125" s="64">
        <f t="shared" si="7"/>
        <v>72.78465</v>
      </c>
    </row>
    <row r="126" spans="2:9" s="58" customFormat="1" ht="30" customHeight="1">
      <c r="B126" s="59" t="s">
        <v>277</v>
      </c>
      <c r="C126" s="68" t="s">
        <v>121</v>
      </c>
      <c r="D126" s="61" t="s">
        <v>61</v>
      </c>
      <c r="E126" s="62">
        <v>5</v>
      </c>
      <c r="F126" s="62">
        <v>191.24</v>
      </c>
      <c r="G126" s="62">
        <f t="shared" si="5"/>
        <v>162.554</v>
      </c>
      <c r="H126" s="63">
        <f t="shared" si="6"/>
        <v>812.77</v>
      </c>
      <c r="I126" s="64">
        <f t="shared" si="7"/>
        <v>934.6854999999999</v>
      </c>
    </row>
    <row r="127" spans="2:9" s="58" customFormat="1" ht="15" customHeight="1">
      <c r="B127" s="59" t="s">
        <v>278</v>
      </c>
      <c r="C127" s="68" t="s">
        <v>122</v>
      </c>
      <c r="D127" s="61" t="s">
        <v>61</v>
      </c>
      <c r="E127" s="62">
        <v>6</v>
      </c>
      <c r="F127" s="62">
        <v>7.95</v>
      </c>
      <c r="G127" s="62">
        <f t="shared" si="5"/>
        <v>6.7575</v>
      </c>
      <c r="H127" s="63">
        <f t="shared" si="6"/>
        <v>40.545</v>
      </c>
      <c r="I127" s="64">
        <f t="shared" si="7"/>
        <v>46.62675</v>
      </c>
    </row>
    <row r="128" spans="2:9" s="58" customFormat="1" ht="15" customHeight="1">
      <c r="B128" s="59" t="s">
        <v>279</v>
      </c>
      <c r="C128" s="68" t="s">
        <v>123</v>
      </c>
      <c r="D128" s="61" t="s">
        <v>61</v>
      </c>
      <c r="E128" s="62">
        <v>4</v>
      </c>
      <c r="F128" s="62">
        <v>26.73</v>
      </c>
      <c r="G128" s="62">
        <f t="shared" si="5"/>
        <v>22.7205</v>
      </c>
      <c r="H128" s="63">
        <f t="shared" si="6"/>
        <v>90.882</v>
      </c>
      <c r="I128" s="64">
        <f t="shared" si="7"/>
        <v>104.51429999999999</v>
      </c>
    </row>
    <row r="129" spans="2:9" s="58" customFormat="1" ht="15" customHeight="1">
      <c r="B129" s="59" t="s">
        <v>280</v>
      </c>
      <c r="C129" s="68" t="s">
        <v>124</v>
      </c>
      <c r="D129" s="61" t="s">
        <v>61</v>
      </c>
      <c r="E129" s="62">
        <v>4</v>
      </c>
      <c r="F129" s="62">
        <v>4.93</v>
      </c>
      <c r="G129" s="62">
        <f t="shared" si="5"/>
        <v>4.190499999999999</v>
      </c>
      <c r="H129" s="63">
        <f t="shared" si="6"/>
        <v>16.761999999999997</v>
      </c>
      <c r="I129" s="64">
        <f t="shared" si="7"/>
        <v>19.276299999999996</v>
      </c>
    </row>
    <row r="130" spans="2:9" s="58" customFormat="1" ht="15" customHeight="1">
      <c r="B130" s="59" t="s">
        <v>281</v>
      </c>
      <c r="C130" s="60" t="s">
        <v>164</v>
      </c>
      <c r="D130" s="61" t="s">
        <v>61</v>
      </c>
      <c r="E130" s="62">
        <v>2</v>
      </c>
      <c r="F130" s="62">
        <v>172.84</v>
      </c>
      <c r="G130" s="62">
        <f t="shared" si="5"/>
        <v>146.914</v>
      </c>
      <c r="H130" s="63">
        <f t="shared" si="6"/>
        <v>293.828</v>
      </c>
      <c r="I130" s="64">
        <f t="shared" si="7"/>
        <v>337.90219999999994</v>
      </c>
    </row>
    <row r="131" spans="2:9" s="58" customFormat="1" ht="15" customHeight="1">
      <c r="B131" s="59" t="s">
        <v>282</v>
      </c>
      <c r="C131" s="60" t="s">
        <v>65</v>
      </c>
      <c r="D131" s="61" t="s">
        <v>61</v>
      </c>
      <c r="E131" s="62">
        <v>2</v>
      </c>
      <c r="F131" s="62">
        <v>37.67</v>
      </c>
      <c r="G131" s="62">
        <f t="shared" si="5"/>
        <v>32.0195</v>
      </c>
      <c r="H131" s="63">
        <f t="shared" si="6"/>
        <v>64.039</v>
      </c>
      <c r="I131" s="64">
        <f t="shared" si="7"/>
        <v>73.64484999999999</v>
      </c>
    </row>
    <row r="132" spans="2:9" s="58" customFormat="1" ht="15" customHeight="1">
      <c r="B132" s="59" t="s">
        <v>283</v>
      </c>
      <c r="C132" s="68" t="s">
        <v>125</v>
      </c>
      <c r="D132" s="61" t="s">
        <v>61</v>
      </c>
      <c r="E132" s="62">
        <v>2</v>
      </c>
      <c r="F132" s="62">
        <v>26.89</v>
      </c>
      <c r="G132" s="62">
        <f t="shared" si="5"/>
        <v>22.8565</v>
      </c>
      <c r="H132" s="63">
        <f t="shared" si="6"/>
        <v>45.713</v>
      </c>
      <c r="I132" s="64">
        <f t="shared" si="7"/>
        <v>52.56995</v>
      </c>
    </row>
    <row r="133" spans="2:9" s="58" customFormat="1" ht="15" customHeight="1">
      <c r="B133" s="59" t="s">
        <v>204</v>
      </c>
      <c r="C133" s="68" t="s">
        <v>126</v>
      </c>
      <c r="D133" s="61" t="s">
        <v>174</v>
      </c>
      <c r="E133" s="62">
        <v>4.1</v>
      </c>
      <c r="F133" s="62">
        <v>608.76</v>
      </c>
      <c r="G133" s="62">
        <f t="shared" si="5"/>
        <v>517.446</v>
      </c>
      <c r="H133" s="63">
        <f t="shared" si="6"/>
        <v>2121.5286</v>
      </c>
      <c r="I133" s="64">
        <f t="shared" si="7"/>
        <v>2439.75789</v>
      </c>
    </row>
    <row r="134" spans="2:9" s="58" customFormat="1" ht="30" customHeight="1">
      <c r="B134" s="59" t="s">
        <v>284</v>
      </c>
      <c r="C134" s="60" t="s">
        <v>73</v>
      </c>
      <c r="D134" s="61" t="s">
        <v>61</v>
      </c>
      <c r="E134" s="62">
        <v>2</v>
      </c>
      <c r="F134" s="62">
        <v>123.11</v>
      </c>
      <c r="G134" s="62">
        <f t="shared" si="5"/>
        <v>104.6435</v>
      </c>
      <c r="H134" s="63">
        <f t="shared" si="6"/>
        <v>209.287</v>
      </c>
      <c r="I134" s="64">
        <f t="shared" si="7"/>
        <v>240.68005</v>
      </c>
    </row>
    <row r="135" spans="2:9" s="58" customFormat="1" ht="15" customHeight="1">
      <c r="B135" s="59" t="s">
        <v>285</v>
      </c>
      <c r="C135" s="60" t="s">
        <v>165</v>
      </c>
      <c r="D135" s="61" t="s">
        <v>60</v>
      </c>
      <c r="E135" s="62">
        <v>73.8</v>
      </c>
      <c r="F135" s="62">
        <v>15.14</v>
      </c>
      <c r="G135" s="62">
        <f t="shared" si="5"/>
        <v>12.869</v>
      </c>
      <c r="H135" s="63">
        <f t="shared" si="6"/>
        <v>949.7321999999999</v>
      </c>
      <c r="I135" s="64">
        <f t="shared" si="7"/>
        <v>1092.19203</v>
      </c>
    </row>
    <row r="136" spans="2:9" s="58" customFormat="1" ht="30" customHeight="1">
      <c r="B136" s="59" t="s">
        <v>286</v>
      </c>
      <c r="C136" s="60" t="s">
        <v>67</v>
      </c>
      <c r="D136" s="61" t="s">
        <v>61</v>
      </c>
      <c r="E136" s="62">
        <v>2</v>
      </c>
      <c r="F136" s="62">
        <v>124.2</v>
      </c>
      <c r="G136" s="62">
        <f t="shared" si="5"/>
        <v>105.57</v>
      </c>
      <c r="H136" s="63">
        <f t="shared" si="6"/>
        <v>211.14</v>
      </c>
      <c r="I136" s="64">
        <f t="shared" si="7"/>
        <v>242.81099999999998</v>
      </c>
    </row>
    <row r="137" spans="2:9" s="58" customFormat="1" ht="30" customHeight="1">
      <c r="B137" s="59" t="s">
        <v>287</v>
      </c>
      <c r="C137" s="60" t="s">
        <v>20</v>
      </c>
      <c r="D137" s="61" t="s">
        <v>19</v>
      </c>
      <c r="E137" s="62">
        <v>2.5</v>
      </c>
      <c r="F137" s="62">
        <v>172.24</v>
      </c>
      <c r="G137" s="62">
        <f t="shared" si="5"/>
        <v>146.404</v>
      </c>
      <c r="H137" s="63">
        <f t="shared" si="6"/>
        <v>366.01</v>
      </c>
      <c r="I137" s="64">
        <f t="shared" si="7"/>
        <v>420.91149999999993</v>
      </c>
    </row>
    <row r="138" spans="2:9" s="58" customFormat="1" ht="15" customHeight="1">
      <c r="B138" s="59" t="s">
        <v>288</v>
      </c>
      <c r="C138" s="60" t="s">
        <v>77</v>
      </c>
      <c r="D138" s="61" t="s">
        <v>61</v>
      </c>
      <c r="E138" s="62">
        <v>1</v>
      </c>
      <c r="F138" s="62">
        <v>294.29</v>
      </c>
      <c r="G138" s="62">
        <f t="shared" si="5"/>
        <v>250.1465</v>
      </c>
      <c r="H138" s="63">
        <f t="shared" si="6"/>
        <v>250.1465</v>
      </c>
      <c r="I138" s="64">
        <f t="shared" si="7"/>
        <v>287.668475</v>
      </c>
    </row>
    <row r="139" spans="2:9" s="70" customFormat="1" ht="15" customHeight="1">
      <c r="B139" s="59" t="s">
        <v>289</v>
      </c>
      <c r="C139" s="60" t="s">
        <v>10</v>
      </c>
      <c r="D139" s="61" t="s">
        <v>61</v>
      </c>
      <c r="E139" s="62">
        <v>2</v>
      </c>
      <c r="F139" s="62">
        <v>385.79</v>
      </c>
      <c r="G139" s="62">
        <f t="shared" si="5"/>
        <v>327.9215</v>
      </c>
      <c r="H139" s="63">
        <f t="shared" si="6"/>
        <v>655.843</v>
      </c>
      <c r="I139" s="64">
        <f t="shared" si="7"/>
        <v>754.2194499999999</v>
      </c>
    </row>
    <row r="140" spans="2:9" s="65" customFormat="1" ht="15" customHeight="1">
      <c r="B140" s="59" t="s">
        <v>290</v>
      </c>
      <c r="C140" s="60" t="s">
        <v>66</v>
      </c>
      <c r="D140" s="61" t="s">
        <v>61</v>
      </c>
      <c r="E140" s="62">
        <v>2</v>
      </c>
      <c r="F140" s="62">
        <v>231</v>
      </c>
      <c r="G140" s="62">
        <f t="shared" si="5"/>
        <v>196.35</v>
      </c>
      <c r="H140" s="63">
        <f t="shared" si="6"/>
        <v>392.7</v>
      </c>
      <c r="I140" s="64">
        <f t="shared" si="7"/>
        <v>451.60499999999996</v>
      </c>
    </row>
    <row r="141" spans="2:9" s="58" customFormat="1" ht="30" customHeight="1">
      <c r="B141" s="59" t="s">
        <v>291</v>
      </c>
      <c r="C141" s="60" t="s">
        <v>82</v>
      </c>
      <c r="D141" s="61" t="s">
        <v>61</v>
      </c>
      <c r="E141" s="62">
        <v>1</v>
      </c>
      <c r="F141" s="62">
        <v>31.67</v>
      </c>
      <c r="G141" s="62">
        <f t="shared" si="5"/>
        <v>26.9195</v>
      </c>
      <c r="H141" s="63">
        <f t="shared" si="6"/>
        <v>26.9195</v>
      </c>
      <c r="I141" s="64">
        <f t="shared" si="7"/>
        <v>30.957424999999997</v>
      </c>
    </row>
    <row r="142" spans="2:9" s="58" customFormat="1" ht="15" customHeight="1">
      <c r="B142" s="50" t="s">
        <v>93</v>
      </c>
      <c r="C142" s="95" t="s">
        <v>119</v>
      </c>
      <c r="D142" s="96" t="s">
        <v>86</v>
      </c>
      <c r="E142" s="96">
        <v>0</v>
      </c>
      <c r="F142" s="51"/>
      <c r="G142" s="51"/>
      <c r="H142" s="52"/>
      <c r="I142" s="53">
        <f>SUM(I143:I147)</f>
        <v>1620.6148449999996</v>
      </c>
    </row>
    <row r="143" spans="2:9" s="58" customFormat="1" ht="15" customHeight="1">
      <c r="B143" s="59" t="s">
        <v>292</v>
      </c>
      <c r="C143" s="60" t="s">
        <v>49</v>
      </c>
      <c r="D143" s="61" t="s">
        <v>19</v>
      </c>
      <c r="E143" s="62">
        <v>12</v>
      </c>
      <c r="F143" s="62">
        <v>67.38</v>
      </c>
      <c r="G143" s="62">
        <f t="shared" si="5"/>
        <v>57.272999999999996</v>
      </c>
      <c r="H143" s="63">
        <f t="shared" si="6"/>
        <v>687.276</v>
      </c>
      <c r="I143" s="64">
        <f t="shared" si="7"/>
        <v>790.3673999999999</v>
      </c>
    </row>
    <row r="144" spans="2:9" s="58" customFormat="1" ht="30" customHeight="1">
      <c r="B144" s="59" t="s">
        <v>293</v>
      </c>
      <c r="C144" s="60" t="s">
        <v>50</v>
      </c>
      <c r="D144" s="61" t="s">
        <v>61</v>
      </c>
      <c r="E144" s="62">
        <v>1</v>
      </c>
      <c r="F144" s="62">
        <v>45.37</v>
      </c>
      <c r="G144" s="62">
        <f t="shared" si="5"/>
        <v>38.564499999999995</v>
      </c>
      <c r="H144" s="63">
        <f t="shared" si="6"/>
        <v>38.564499999999995</v>
      </c>
      <c r="I144" s="64">
        <f t="shared" si="7"/>
        <v>44.34917499999999</v>
      </c>
    </row>
    <row r="145" spans="2:9" s="58" customFormat="1" ht="15" customHeight="1">
      <c r="B145" s="59" t="s">
        <v>294</v>
      </c>
      <c r="C145" s="60" t="s">
        <v>48</v>
      </c>
      <c r="D145" s="61" t="s">
        <v>61</v>
      </c>
      <c r="E145" s="62">
        <v>1</v>
      </c>
      <c r="F145" s="62">
        <f>1641.78*0.4</f>
        <v>656.712</v>
      </c>
      <c r="G145" s="62">
        <f t="shared" si="5"/>
        <v>558.2052</v>
      </c>
      <c r="H145" s="63">
        <f t="shared" si="6"/>
        <v>558.2052</v>
      </c>
      <c r="I145" s="64">
        <f t="shared" si="7"/>
        <v>641.93598</v>
      </c>
    </row>
    <row r="146" spans="2:9" s="58" customFormat="1" ht="30" customHeight="1">
      <c r="B146" s="59" t="s">
        <v>295</v>
      </c>
      <c r="C146" s="60" t="s">
        <v>22</v>
      </c>
      <c r="D146" s="61" t="s">
        <v>19</v>
      </c>
      <c r="E146" s="62">
        <v>3</v>
      </c>
      <c r="F146" s="62">
        <v>4.34</v>
      </c>
      <c r="G146" s="62">
        <f t="shared" si="5"/>
        <v>3.6889999999999996</v>
      </c>
      <c r="H146" s="63">
        <f t="shared" si="6"/>
        <v>11.066999999999998</v>
      </c>
      <c r="I146" s="64">
        <f t="shared" si="7"/>
        <v>12.727049999999997</v>
      </c>
    </row>
    <row r="147" spans="2:9" s="58" customFormat="1" ht="15" customHeight="1">
      <c r="B147" s="59" t="s">
        <v>296</v>
      </c>
      <c r="C147" s="60" t="s">
        <v>81</v>
      </c>
      <c r="D147" s="61" t="s">
        <v>174</v>
      </c>
      <c r="E147" s="62">
        <v>4.8</v>
      </c>
      <c r="F147" s="62">
        <v>27.97</v>
      </c>
      <c r="G147" s="62">
        <f t="shared" si="5"/>
        <v>23.7745</v>
      </c>
      <c r="H147" s="63">
        <f t="shared" si="6"/>
        <v>114.1176</v>
      </c>
      <c r="I147" s="64">
        <f t="shared" si="7"/>
        <v>131.23523999999998</v>
      </c>
    </row>
    <row r="148" spans="2:9" ht="15" customHeight="1">
      <c r="B148" s="50" t="s">
        <v>94</v>
      </c>
      <c r="C148" s="95" t="s">
        <v>179</v>
      </c>
      <c r="D148" s="96" t="s">
        <v>86</v>
      </c>
      <c r="E148" s="96">
        <v>0</v>
      </c>
      <c r="F148" s="51"/>
      <c r="G148" s="51"/>
      <c r="H148" s="52"/>
      <c r="I148" s="53">
        <f>SUM(I149:I150)</f>
        <v>812.6074799999998</v>
      </c>
    </row>
    <row r="149" spans="2:9" s="58" customFormat="1" ht="30" customHeight="1">
      <c r="B149" s="59" t="s">
        <v>297</v>
      </c>
      <c r="C149" s="60" t="s">
        <v>300</v>
      </c>
      <c r="D149" s="61" t="s">
        <v>19</v>
      </c>
      <c r="E149" s="62">
        <f>24*0.3</f>
        <v>7.199999999999999</v>
      </c>
      <c r="F149" s="62">
        <v>50.08</v>
      </c>
      <c r="G149" s="62">
        <f t="shared" si="5"/>
        <v>42.568</v>
      </c>
      <c r="H149" s="63">
        <f t="shared" si="6"/>
        <v>306.48959999999994</v>
      </c>
      <c r="I149" s="64">
        <f t="shared" si="7"/>
        <v>352.4630399999999</v>
      </c>
    </row>
    <row r="150" spans="2:9" s="58" customFormat="1" ht="30" customHeight="1">
      <c r="B150" s="59" t="s">
        <v>298</v>
      </c>
      <c r="C150" s="60" t="s">
        <v>299</v>
      </c>
      <c r="D150" s="61" t="s">
        <v>19</v>
      </c>
      <c r="E150" s="62">
        <f>24*0.3</f>
        <v>7.199999999999999</v>
      </c>
      <c r="F150" s="62">
        <v>65.38</v>
      </c>
      <c r="G150" s="62">
        <f t="shared" si="5"/>
        <v>55.57299999999999</v>
      </c>
      <c r="H150" s="63">
        <f t="shared" si="6"/>
        <v>400.1255999999999</v>
      </c>
      <c r="I150" s="64">
        <f t="shared" si="7"/>
        <v>460.14443999999986</v>
      </c>
    </row>
    <row r="151" spans="2:9" ht="15" customHeight="1">
      <c r="B151" s="50" t="s">
        <v>120</v>
      </c>
      <c r="C151" s="95" t="s">
        <v>143</v>
      </c>
      <c r="D151" s="96" t="s">
        <v>86</v>
      </c>
      <c r="E151" s="96">
        <v>0</v>
      </c>
      <c r="F151" s="51"/>
      <c r="G151" s="51"/>
      <c r="H151" s="52"/>
      <c r="I151" s="53">
        <f>SUM(I152:I154)</f>
        <v>247.35637499999999</v>
      </c>
    </row>
    <row r="152" spans="2:9" s="58" customFormat="1" ht="15" customHeight="1">
      <c r="B152" s="59" t="s">
        <v>301</v>
      </c>
      <c r="C152" s="60" t="s">
        <v>52</v>
      </c>
      <c r="D152" s="61" t="s">
        <v>61</v>
      </c>
      <c r="E152" s="62">
        <v>1</v>
      </c>
      <c r="F152" s="62">
        <v>110.59</v>
      </c>
      <c r="G152" s="62">
        <f t="shared" si="5"/>
        <v>94.00150000000001</v>
      </c>
      <c r="H152" s="63">
        <f t="shared" si="6"/>
        <v>94.00150000000001</v>
      </c>
      <c r="I152" s="64">
        <f t="shared" si="7"/>
        <v>108.101725</v>
      </c>
    </row>
    <row r="153" spans="2:9" s="58" customFormat="1" ht="15" customHeight="1">
      <c r="B153" s="59" t="s">
        <v>302</v>
      </c>
      <c r="C153" s="60" t="s">
        <v>51</v>
      </c>
      <c r="D153" s="61" t="s">
        <v>61</v>
      </c>
      <c r="E153" s="62">
        <v>1</v>
      </c>
      <c r="F153" s="62">
        <v>112.4</v>
      </c>
      <c r="G153" s="62">
        <f t="shared" si="5"/>
        <v>95.54</v>
      </c>
      <c r="H153" s="63">
        <f t="shared" si="6"/>
        <v>95.54</v>
      </c>
      <c r="I153" s="64">
        <f t="shared" si="7"/>
        <v>109.871</v>
      </c>
    </row>
    <row r="154" spans="2:9" s="58" customFormat="1" ht="30" customHeight="1">
      <c r="B154" s="59" t="s">
        <v>303</v>
      </c>
      <c r="C154" s="60" t="s">
        <v>7</v>
      </c>
      <c r="D154" s="61" t="s">
        <v>61</v>
      </c>
      <c r="E154" s="62">
        <v>2</v>
      </c>
      <c r="F154" s="62">
        <v>15.03</v>
      </c>
      <c r="G154" s="62">
        <f t="shared" si="5"/>
        <v>12.7755</v>
      </c>
      <c r="H154" s="63">
        <f t="shared" si="6"/>
        <v>25.551</v>
      </c>
      <c r="I154" s="64">
        <f t="shared" si="7"/>
        <v>29.383649999999996</v>
      </c>
    </row>
    <row r="155" spans="2:9" ht="15" customHeight="1">
      <c r="B155" s="46" t="s">
        <v>117</v>
      </c>
      <c r="C155" s="85" t="s">
        <v>144</v>
      </c>
      <c r="D155" s="86" t="s">
        <v>86</v>
      </c>
      <c r="E155" s="86">
        <v>0</v>
      </c>
      <c r="F155" s="47"/>
      <c r="G155" s="47"/>
      <c r="H155" s="48"/>
      <c r="I155" s="49">
        <f>I156</f>
        <v>1679.4231999999997</v>
      </c>
    </row>
    <row r="156" spans="2:9" s="58" customFormat="1" ht="15" customHeight="1">
      <c r="B156" s="66" t="s">
        <v>304</v>
      </c>
      <c r="C156" s="60" t="s">
        <v>12</v>
      </c>
      <c r="D156" s="61" t="s">
        <v>18</v>
      </c>
      <c r="E156" s="62">
        <v>188.8</v>
      </c>
      <c r="F156" s="62">
        <v>9.1</v>
      </c>
      <c r="G156" s="62">
        <f t="shared" si="5"/>
        <v>7.734999999999999</v>
      </c>
      <c r="H156" s="63">
        <f t="shared" si="6"/>
        <v>1460.368</v>
      </c>
      <c r="I156" s="64">
        <f t="shared" si="7"/>
        <v>1679.4231999999997</v>
      </c>
    </row>
    <row r="157" spans="2:9" ht="15" customHeight="1">
      <c r="B157" s="115" t="s">
        <v>21</v>
      </c>
      <c r="C157" s="116"/>
      <c r="D157" s="116"/>
      <c r="E157" s="116"/>
      <c r="F157" s="75"/>
      <c r="G157" s="75"/>
      <c r="H157" s="75"/>
      <c r="I157" s="80">
        <f>I15+I18+I20+I26+I29+I34+I36+I39+I41+I43+I45+I47+I107+I113+I155</f>
        <v>83179.56586096</v>
      </c>
    </row>
    <row r="158" spans="2:9" ht="15" customHeight="1">
      <c r="B158" s="81"/>
      <c r="C158" s="76"/>
      <c r="D158" s="33"/>
      <c r="E158" s="77"/>
      <c r="F158" s="77"/>
      <c r="G158" s="77"/>
      <c r="H158" s="77"/>
      <c r="I158" s="82"/>
    </row>
    <row r="159" spans="2:9" ht="15" customHeight="1">
      <c r="B159" s="81"/>
      <c r="C159" s="117" t="s">
        <v>324</v>
      </c>
      <c r="D159" s="117"/>
      <c r="E159" s="117"/>
      <c r="F159" s="117"/>
      <c r="G159" s="117"/>
      <c r="H159" s="117"/>
      <c r="I159" s="118"/>
    </row>
    <row r="160" spans="2:9" ht="15" customHeight="1">
      <c r="B160" s="109" t="s">
        <v>138</v>
      </c>
      <c r="C160" s="110"/>
      <c r="D160" s="33"/>
      <c r="E160" s="77"/>
      <c r="F160" s="77"/>
      <c r="G160" s="77"/>
      <c r="H160" s="77"/>
      <c r="I160" s="82"/>
    </row>
    <row r="161" spans="2:9" ht="15" customHeight="1">
      <c r="B161" s="111" t="s">
        <v>145</v>
      </c>
      <c r="C161" s="112"/>
      <c r="D161" s="33"/>
      <c r="E161" s="77"/>
      <c r="F161" s="77"/>
      <c r="G161" s="77"/>
      <c r="H161" s="77"/>
      <c r="I161" s="82"/>
    </row>
    <row r="162" spans="2:9" ht="15" customHeight="1">
      <c r="B162" s="111" t="s">
        <v>146</v>
      </c>
      <c r="C162" s="112"/>
      <c r="D162" s="33"/>
      <c r="E162" s="77"/>
      <c r="F162" s="77"/>
      <c r="G162" s="77"/>
      <c r="H162" s="77"/>
      <c r="I162" s="82"/>
    </row>
    <row r="163" spans="2:9" ht="15" customHeight="1" thickBot="1">
      <c r="B163" s="113" t="s">
        <v>147</v>
      </c>
      <c r="C163" s="114"/>
      <c r="D163" s="78"/>
      <c r="E163" s="79"/>
      <c r="F163" s="79"/>
      <c r="G163" s="79"/>
      <c r="H163" s="79"/>
      <c r="I163" s="83"/>
    </row>
    <row r="164" ht="15" customHeight="1"/>
  </sheetData>
  <sheetProtection/>
  <mergeCells count="41">
    <mergeCell ref="B160:C160"/>
    <mergeCell ref="B161:C161"/>
    <mergeCell ref="B162:C162"/>
    <mergeCell ref="B163:C163"/>
    <mergeCell ref="C142:E142"/>
    <mergeCell ref="C151:E151"/>
    <mergeCell ref="B157:E157"/>
    <mergeCell ref="C159:I159"/>
    <mergeCell ref="C148:E148"/>
    <mergeCell ref="B2:I2"/>
    <mergeCell ref="B3:I3"/>
    <mergeCell ref="B4:I4"/>
    <mergeCell ref="B6:I6"/>
    <mergeCell ref="B7:I7"/>
    <mergeCell ref="B5:I5"/>
    <mergeCell ref="C107:E107"/>
    <mergeCell ref="C113:E113"/>
    <mergeCell ref="C155:E155"/>
    <mergeCell ref="C48:E48"/>
    <mergeCell ref="C51:E51"/>
    <mergeCell ref="C66:E66"/>
    <mergeCell ref="C71:E71"/>
    <mergeCell ref="C95:E95"/>
    <mergeCell ref="C108:E108"/>
    <mergeCell ref="C114:E114"/>
    <mergeCell ref="D10:I10"/>
    <mergeCell ref="C14:H14"/>
    <mergeCell ref="C15:E15"/>
    <mergeCell ref="C16:E16"/>
    <mergeCell ref="C20:E20"/>
    <mergeCell ref="C26:E26"/>
    <mergeCell ref="C18:E18"/>
    <mergeCell ref="C45:E45"/>
    <mergeCell ref="C47:E47"/>
    <mergeCell ref="C29:E29"/>
    <mergeCell ref="C36:E36"/>
    <mergeCell ref="B12:I12"/>
    <mergeCell ref="C39:E39"/>
    <mergeCell ref="C41:E41"/>
    <mergeCell ref="C43:E43"/>
    <mergeCell ref="C34:E34"/>
  </mergeCells>
  <printOptions horizontalCentered="1"/>
  <pageMargins left="0" right="0" top="0" bottom="0" header="0" footer="0"/>
  <pageSetup horizontalDpi="600" verticalDpi="600" orientation="landscape" paperSize="9" scale="95" r:id="rId3"/>
  <rowBreaks count="1" manualBreakCount="1">
    <brk id="65" max="11" man="1"/>
  </rowBreaks>
  <legacyDrawing r:id="rId2"/>
  <oleObjects>
    <oleObject progId="PBrush" shapeId="12656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5" zoomScaleNormal="115" zoomScalePageLayoutView="0" workbookViewId="0" topLeftCell="A5">
      <selection activeCell="I33" sqref="I33"/>
    </sheetView>
  </sheetViews>
  <sheetFormatPr defaultColWidth="9.140625" defaultRowHeight="12.75"/>
  <cols>
    <col min="1" max="1" width="6.8515625" style="7" customWidth="1"/>
    <col min="2" max="2" width="50.7109375" style="5" customWidth="1"/>
    <col min="3" max="8" width="20.7109375" style="8" customWidth="1"/>
    <col min="9" max="9" width="15.421875" style="7" customWidth="1"/>
    <col min="10" max="10" width="3.7109375" style="7" customWidth="1"/>
    <col min="11" max="16384" width="9.140625" style="7" customWidth="1"/>
  </cols>
  <sheetData>
    <row r="1" spans="1:9" s="2" customFormat="1" ht="36.75" customHeight="1">
      <c r="A1" s="9"/>
      <c r="B1" s="122" t="s">
        <v>128</v>
      </c>
      <c r="C1" s="122"/>
      <c r="D1" s="122"/>
      <c r="E1" s="122"/>
      <c r="F1" s="122"/>
      <c r="G1" s="122"/>
      <c r="H1" s="122"/>
      <c r="I1" s="123"/>
    </row>
    <row r="2" spans="1:9" s="2" customFormat="1" ht="18" customHeight="1">
      <c r="A2" s="10"/>
      <c r="B2" s="124" t="s">
        <v>129</v>
      </c>
      <c r="C2" s="124"/>
      <c r="D2" s="124"/>
      <c r="E2" s="124"/>
      <c r="F2" s="124"/>
      <c r="G2" s="124"/>
      <c r="H2" s="124"/>
      <c r="I2" s="125"/>
    </row>
    <row r="3" spans="1:9" s="2" customFormat="1" ht="5.25" customHeight="1">
      <c r="A3" s="10"/>
      <c r="B3" s="11"/>
      <c r="C3" s="121"/>
      <c r="D3" s="121"/>
      <c r="E3" s="121"/>
      <c r="F3" s="121"/>
      <c r="G3" s="121"/>
      <c r="H3" s="121"/>
      <c r="I3" s="12"/>
    </row>
    <row r="4" spans="1:9" s="2" customFormat="1" ht="18.75" customHeight="1">
      <c r="A4" s="10"/>
      <c r="B4" s="126" t="s">
        <v>130</v>
      </c>
      <c r="C4" s="126"/>
      <c r="D4" s="126"/>
      <c r="E4" s="126"/>
      <c r="F4" s="126"/>
      <c r="G4" s="126"/>
      <c r="H4" s="126"/>
      <c r="I4" s="127"/>
    </row>
    <row r="5" spans="1:9" s="2" customFormat="1" ht="6" customHeight="1">
      <c r="A5" s="10"/>
      <c r="B5" s="11"/>
      <c r="C5" s="11"/>
      <c r="D5" s="11"/>
      <c r="E5" s="11"/>
      <c r="F5" s="11"/>
      <c r="G5" s="11"/>
      <c r="H5" s="11"/>
      <c r="I5" s="12"/>
    </row>
    <row r="6" spans="1:9" s="2" customFormat="1" ht="20.25" customHeight="1">
      <c r="A6" s="10"/>
      <c r="B6" s="128" t="s">
        <v>131</v>
      </c>
      <c r="C6" s="128"/>
      <c r="D6" s="128"/>
      <c r="E6" s="128"/>
      <c r="F6" s="128"/>
      <c r="G6" s="128"/>
      <c r="H6" s="128"/>
      <c r="I6" s="129"/>
    </row>
    <row r="7" spans="1:9" s="2" customFormat="1" ht="5.25" customHeight="1">
      <c r="A7" s="14"/>
      <c r="B7" s="13"/>
      <c r="C7" s="13"/>
      <c r="D7" s="13"/>
      <c r="E7" s="13"/>
      <c r="F7" s="13"/>
      <c r="G7" s="13"/>
      <c r="H7" s="11"/>
      <c r="I7" s="12"/>
    </row>
    <row r="8" spans="1:9" s="2" customFormat="1" ht="12.75">
      <c r="A8" s="15" t="s">
        <v>166</v>
      </c>
      <c r="B8" s="11"/>
      <c r="C8" s="11"/>
      <c r="D8" s="11"/>
      <c r="E8" s="11"/>
      <c r="F8" s="11"/>
      <c r="G8" s="11"/>
      <c r="H8" s="11"/>
      <c r="I8" s="12"/>
    </row>
    <row r="9" spans="1:9" s="2" customFormat="1" ht="12.75">
      <c r="A9" s="15" t="s">
        <v>132</v>
      </c>
      <c r="B9" s="11"/>
      <c r="C9" s="11"/>
      <c r="D9" s="11"/>
      <c r="E9" s="11"/>
      <c r="F9" s="11"/>
      <c r="G9" s="11"/>
      <c r="H9" s="11"/>
      <c r="I9" s="12"/>
    </row>
    <row r="10" spans="1:9" s="2" customFormat="1" ht="12.75">
      <c r="A10" s="15" t="s">
        <v>148</v>
      </c>
      <c r="B10" s="71" t="s">
        <v>149</v>
      </c>
      <c r="C10" s="11"/>
      <c r="D10" s="11"/>
      <c r="E10" s="11"/>
      <c r="F10" s="11"/>
      <c r="G10" s="11"/>
      <c r="H10" s="11" t="s">
        <v>318</v>
      </c>
      <c r="I10" s="12"/>
    </row>
    <row r="11" spans="1:9" s="2" customFormat="1" ht="12.75">
      <c r="A11" s="15"/>
      <c r="B11" s="11"/>
      <c r="C11" s="11"/>
      <c r="D11" s="11"/>
      <c r="E11" s="11"/>
      <c r="F11" s="11"/>
      <c r="G11" s="11"/>
      <c r="H11" s="11"/>
      <c r="I11" s="12"/>
    </row>
    <row r="12" spans="1:9" s="6" customFormat="1" ht="18.75" thickBot="1">
      <c r="A12" s="119" t="s">
        <v>133</v>
      </c>
      <c r="B12" s="120"/>
      <c r="C12" s="120"/>
      <c r="D12" s="120"/>
      <c r="E12" s="120"/>
      <c r="F12" s="120"/>
      <c r="G12" s="120"/>
      <c r="H12" s="120"/>
      <c r="I12" s="21"/>
    </row>
    <row r="13" spans="1:9" ht="12.75">
      <c r="A13" s="18" t="s">
        <v>134</v>
      </c>
      <c r="B13" s="20" t="s">
        <v>135</v>
      </c>
      <c r="C13" s="16" t="s">
        <v>136</v>
      </c>
      <c r="D13" s="16" t="s">
        <v>137</v>
      </c>
      <c r="E13" s="16" t="s">
        <v>306</v>
      </c>
      <c r="F13" s="16" t="s">
        <v>307</v>
      </c>
      <c r="G13" s="16" t="s">
        <v>308</v>
      </c>
      <c r="H13" s="16" t="s">
        <v>309</v>
      </c>
      <c r="I13" s="17" t="s">
        <v>17</v>
      </c>
    </row>
    <row r="14" spans="1:9" s="3" customFormat="1" ht="15" customHeight="1">
      <c r="A14" s="22" t="s">
        <v>84</v>
      </c>
      <c r="B14" s="23" t="s">
        <v>85</v>
      </c>
      <c r="C14" s="72"/>
      <c r="D14" s="72"/>
      <c r="E14" s="72"/>
      <c r="F14" s="72"/>
      <c r="G14" s="72"/>
      <c r="H14" s="72"/>
      <c r="I14" s="73" t="s">
        <v>169</v>
      </c>
    </row>
    <row r="15" spans="1:9" s="3" customFormat="1" ht="15" customHeight="1">
      <c r="A15" s="22" t="s">
        <v>87</v>
      </c>
      <c r="B15" s="23" t="s">
        <v>88</v>
      </c>
      <c r="C15" s="26">
        <f>I15</f>
        <v>2098.6729499999997</v>
      </c>
      <c r="D15" s="26"/>
      <c r="E15" s="26"/>
      <c r="F15" s="26"/>
      <c r="G15" s="26"/>
      <c r="H15" s="72"/>
      <c r="I15" s="30">
        <f>PLAN!I15</f>
        <v>2098.6729499999997</v>
      </c>
    </row>
    <row r="16" spans="1:9" s="3" customFormat="1" ht="15" customHeight="1">
      <c r="A16" s="22" t="s">
        <v>171</v>
      </c>
      <c r="B16" s="23" t="s">
        <v>172</v>
      </c>
      <c r="C16" s="26">
        <f>I16</f>
        <v>5688.6658425000005</v>
      </c>
      <c r="D16" s="26"/>
      <c r="E16" s="26"/>
      <c r="F16" s="26"/>
      <c r="G16" s="26"/>
      <c r="H16" s="72"/>
      <c r="I16" s="30">
        <f>PLAN!I18</f>
        <v>5688.6658425000005</v>
      </c>
    </row>
    <row r="17" spans="1:9" ht="15" customHeight="1">
      <c r="A17" s="22" t="s">
        <v>310</v>
      </c>
      <c r="B17" s="24" t="str">
        <f>PLAN!C20</f>
        <v>ESQUADRIAS DE MADEIRA</v>
      </c>
      <c r="C17" s="27"/>
      <c r="D17" s="27">
        <f>I17</f>
        <v>7279.5549125</v>
      </c>
      <c r="E17" s="27"/>
      <c r="F17" s="27"/>
      <c r="G17" s="27"/>
      <c r="H17" s="72"/>
      <c r="I17" s="30">
        <f>PLAN!I20</f>
        <v>7279.5549125</v>
      </c>
    </row>
    <row r="18" spans="1:9" ht="15" customHeight="1">
      <c r="A18" s="22" t="s">
        <v>96</v>
      </c>
      <c r="B18" s="24" t="str">
        <f>PLAN!C26</f>
        <v>ESQUADRIAS METÁLICAS</v>
      </c>
      <c r="C18" s="27"/>
      <c r="D18" s="27">
        <f>I18</f>
        <v>1714.4098799999997</v>
      </c>
      <c r="E18" s="27"/>
      <c r="F18" s="27"/>
      <c r="G18" s="27"/>
      <c r="H18" s="72"/>
      <c r="I18" s="30">
        <f>PLAN!I26</f>
        <v>1714.4098799999997</v>
      </c>
    </row>
    <row r="19" spans="1:9" s="3" customFormat="1" ht="15" customHeight="1">
      <c r="A19" s="22" t="s">
        <v>97</v>
      </c>
      <c r="B19" s="24" t="str">
        <f>PLAN!C29</f>
        <v>FERRAGEM E ELEMENTOS METÁLICOS</v>
      </c>
      <c r="C19" s="27"/>
      <c r="D19" s="27">
        <f>I19</f>
        <v>1876.8781999999997</v>
      </c>
      <c r="E19" s="27"/>
      <c r="F19" s="27"/>
      <c r="G19" s="27"/>
      <c r="H19" s="72"/>
      <c r="I19" s="30">
        <f>PLAN!I29</f>
        <v>1876.8781999999997</v>
      </c>
    </row>
    <row r="20" spans="1:9" s="3" customFormat="1" ht="15" customHeight="1">
      <c r="A20" s="22" t="s">
        <v>98</v>
      </c>
      <c r="B20" s="24" t="s">
        <v>178</v>
      </c>
      <c r="C20" s="27"/>
      <c r="D20" s="27"/>
      <c r="E20" s="27">
        <f>I20</f>
        <v>335.47799999999995</v>
      </c>
      <c r="F20" s="27"/>
      <c r="G20" s="27"/>
      <c r="H20" s="72"/>
      <c r="I20" s="30">
        <f>PLAN!I34</f>
        <v>335.47799999999995</v>
      </c>
    </row>
    <row r="21" spans="1:9" s="4" customFormat="1" ht="15" customHeight="1">
      <c r="A21" s="22" t="s">
        <v>177</v>
      </c>
      <c r="B21" s="24" t="str">
        <f>PLAN!C36</f>
        <v>REVESTIMENTOS DE TETOS E PAREDES</v>
      </c>
      <c r="C21" s="27"/>
      <c r="D21" s="27"/>
      <c r="E21" s="27">
        <f>I21</f>
        <v>2011.6715399999998</v>
      </c>
      <c r="F21" s="27"/>
      <c r="G21" s="27"/>
      <c r="H21" s="72"/>
      <c r="I21" s="30">
        <f>PLAN!I36</f>
        <v>2011.6715399999998</v>
      </c>
    </row>
    <row r="22" spans="1:9" s="4" customFormat="1" ht="15" customHeight="1">
      <c r="A22" s="22" t="s">
        <v>101</v>
      </c>
      <c r="B22" s="24" t="str">
        <f>PLAN!C39</f>
        <v>PISOS</v>
      </c>
      <c r="C22" s="27"/>
      <c r="D22" s="27"/>
      <c r="E22" s="27">
        <f>I22</f>
        <v>38.972925</v>
      </c>
      <c r="F22" s="27"/>
      <c r="G22" s="27"/>
      <c r="H22" s="72"/>
      <c r="I22" s="30">
        <f>PLAN!I39</f>
        <v>38.972925</v>
      </c>
    </row>
    <row r="23" spans="1:9" s="4" customFormat="1" ht="15" customHeight="1">
      <c r="A23" s="22" t="s">
        <v>103</v>
      </c>
      <c r="B23" s="24" t="str">
        <f>PLAN!C41</f>
        <v>PRATELEIRA E BALCÃO</v>
      </c>
      <c r="C23" s="27"/>
      <c r="D23" s="27"/>
      <c r="E23" s="27">
        <f>I23</f>
        <v>714.07548</v>
      </c>
      <c r="F23" s="27"/>
      <c r="G23" s="27"/>
      <c r="H23" s="72"/>
      <c r="I23" s="30">
        <f>PLAN!I41</f>
        <v>714.07548</v>
      </c>
    </row>
    <row r="24" spans="1:9" s="4" customFormat="1" ht="15" customHeight="1">
      <c r="A24" s="22" t="s">
        <v>104</v>
      </c>
      <c r="B24" s="24" t="str">
        <f>PLAN!C43</f>
        <v>COBERTURA</v>
      </c>
      <c r="C24" s="27"/>
      <c r="D24" s="27"/>
      <c r="E24" s="27"/>
      <c r="F24" s="27">
        <f>I24</f>
        <v>5615.543955</v>
      </c>
      <c r="G24" s="27"/>
      <c r="H24" s="72"/>
      <c r="I24" s="30">
        <f>PLAN!I43</f>
        <v>5615.543955</v>
      </c>
    </row>
    <row r="25" spans="1:9" s="4" customFormat="1" ht="15" customHeight="1">
      <c r="A25" s="22" t="s">
        <v>105</v>
      </c>
      <c r="B25" s="24" t="str">
        <f>PLAN!C45</f>
        <v>PINTURA</v>
      </c>
      <c r="C25" s="27"/>
      <c r="D25" s="27"/>
      <c r="E25" s="27"/>
      <c r="F25" s="27">
        <f>I25</f>
        <v>15363.556180959999</v>
      </c>
      <c r="G25" s="27"/>
      <c r="H25" s="72"/>
      <c r="I25" s="30">
        <f>PLAN!I45</f>
        <v>15363.556180959999</v>
      </c>
    </row>
    <row r="26" spans="1:9" s="4" customFormat="1" ht="15" customHeight="1">
      <c r="A26" s="22" t="s">
        <v>107</v>
      </c>
      <c r="B26" s="24" t="str">
        <f>PLAN!C47</f>
        <v>INSTALAÇÕES ELÉTRICAS</v>
      </c>
      <c r="C26" s="74"/>
      <c r="D26" s="74"/>
      <c r="E26" s="74"/>
      <c r="F26" s="74"/>
      <c r="G26" s="74">
        <f>I26/2</f>
        <v>12573.0986375</v>
      </c>
      <c r="H26" s="27">
        <f>I26/2</f>
        <v>12573.0986375</v>
      </c>
      <c r="I26" s="30">
        <f>PLAN!I47</f>
        <v>25146.197275</v>
      </c>
    </row>
    <row r="27" spans="1:9" s="4" customFormat="1" ht="15" customHeight="1">
      <c r="A27" s="22" t="s">
        <v>109</v>
      </c>
      <c r="B27" s="24" t="str">
        <f>PLAN!C107</f>
        <v>AUTOMAÇÃO (LÓGICA / TECNOLOGIA / AL. INCENDIO)</v>
      </c>
      <c r="C27" s="74"/>
      <c r="D27" s="74"/>
      <c r="E27" s="74"/>
      <c r="F27" s="74"/>
      <c r="G27" s="74">
        <f>I27</f>
        <v>245.74349999999998</v>
      </c>
      <c r="H27" s="27"/>
      <c r="I27" s="30">
        <f>PLAN!I107</f>
        <v>245.74349999999998</v>
      </c>
    </row>
    <row r="28" spans="1:9" s="4" customFormat="1" ht="15" customHeight="1">
      <c r="A28" s="22" t="s">
        <v>111</v>
      </c>
      <c r="B28" s="24" t="str">
        <f>PLAN!C113</f>
        <v>INSTALAÇÕES HIDRÁULICAS</v>
      </c>
      <c r="C28" s="74"/>
      <c r="D28" s="74"/>
      <c r="E28" s="74"/>
      <c r="F28" s="74"/>
      <c r="G28" s="74">
        <f>I28/2</f>
        <v>6685.36101</v>
      </c>
      <c r="H28" s="27">
        <f>I28/2</f>
        <v>6685.36101</v>
      </c>
      <c r="I28" s="30">
        <f>PLAN!I113</f>
        <v>13370.72202</v>
      </c>
    </row>
    <row r="29" spans="1:9" s="4" customFormat="1" ht="15" customHeight="1">
      <c r="A29" s="22" t="s">
        <v>113</v>
      </c>
      <c r="B29" s="24" t="str">
        <f>PLAN!C155</f>
        <v>LIMPEZA</v>
      </c>
      <c r="C29" s="74"/>
      <c r="D29" s="74"/>
      <c r="E29" s="74"/>
      <c r="F29" s="74"/>
      <c r="G29" s="74"/>
      <c r="H29" s="27">
        <f>I29</f>
        <v>1679.4231999999997</v>
      </c>
      <c r="I29" s="30">
        <f>PLAN!I155</f>
        <v>1679.4231999999997</v>
      </c>
    </row>
    <row r="30" spans="1:9" ht="15" customHeight="1" thickBot="1">
      <c r="A30" s="19"/>
      <c r="B30" s="25" t="s">
        <v>17</v>
      </c>
      <c r="C30" s="28">
        <f aca="true" t="shared" si="0" ref="C30:I30">SUM(C15:C29)</f>
        <v>7787.338792500001</v>
      </c>
      <c r="D30" s="28">
        <f t="shared" si="0"/>
        <v>10870.842992499998</v>
      </c>
      <c r="E30" s="28">
        <f t="shared" si="0"/>
        <v>3100.197945</v>
      </c>
      <c r="F30" s="28">
        <f t="shared" si="0"/>
        <v>20979.100135959998</v>
      </c>
      <c r="G30" s="28">
        <f t="shared" si="0"/>
        <v>19504.2031475</v>
      </c>
      <c r="H30" s="28">
        <f t="shared" si="0"/>
        <v>20937.8828475</v>
      </c>
      <c r="I30" s="29">
        <f t="shared" si="0"/>
        <v>83179.56586096</v>
      </c>
    </row>
    <row r="32" ht="12.75">
      <c r="I32" s="84" t="s">
        <v>324</v>
      </c>
    </row>
    <row r="35" ht="12.75">
      <c r="B35" s="1" t="s">
        <v>138</v>
      </c>
    </row>
    <row r="36" ht="12.75">
      <c r="B36" s="1" t="s">
        <v>145</v>
      </c>
    </row>
    <row r="37" ht="12.75">
      <c r="B37" s="1" t="s">
        <v>146</v>
      </c>
    </row>
    <row r="38" ht="12.75">
      <c r="B38" s="1" t="s">
        <v>147</v>
      </c>
    </row>
  </sheetData>
  <sheetProtection/>
  <mergeCells count="6">
    <mergeCell ref="A12:H12"/>
    <mergeCell ref="C3:H3"/>
    <mergeCell ref="B1:I1"/>
    <mergeCell ref="B2:I2"/>
    <mergeCell ref="B4:I4"/>
    <mergeCell ref="B6:I6"/>
  </mergeCells>
  <printOptions horizontalCentered="1" verticalCentered="1"/>
  <pageMargins left="0" right="0" top="0" bottom="0" header="0" footer="0"/>
  <pageSetup horizontalDpi="600" verticalDpi="600" orientation="landscape" paperSize="9" scale="70" r:id="rId4"/>
  <drawing r:id="rId3"/>
  <legacyDrawing r:id="rId2"/>
  <oleObjects>
    <oleObject progId="PBrush" shapeId="1512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Win10</cp:lastModifiedBy>
  <cp:lastPrinted>2019-02-13T18:53:32Z</cp:lastPrinted>
  <dcterms:created xsi:type="dcterms:W3CDTF">2001-09-19T18:09:56Z</dcterms:created>
  <dcterms:modified xsi:type="dcterms:W3CDTF">2019-02-13T18:59:23Z</dcterms:modified>
  <cp:category/>
  <cp:version/>
  <cp:contentType/>
  <cp:contentStatus/>
</cp:coreProperties>
</file>