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385" windowWidth="15360" windowHeight="7950" tabRatio="598" activeTab="0"/>
  </bookViews>
  <sheets>
    <sheet name="Planilha" sheetId="1" r:id="rId1"/>
    <sheet name="Cronograma" sheetId="2" r:id="rId2"/>
  </sheets>
  <definedNames>
    <definedName name="_xlnm.Print_Area" localSheetId="1">'Cronograma'!$A$1:$F$38</definedName>
    <definedName name="_xlnm.Print_Area" localSheetId="0">'Planilha'!$A$1:$I$41</definedName>
    <definedName name="_xlnm.Print_Titles" localSheetId="0">'Planilha'!$1:$14</definedName>
  </definedNames>
  <calcPr fullCalcOnLoad="1"/>
</workbook>
</file>

<file path=xl/sharedStrings.xml><?xml version="1.0" encoding="utf-8"?>
<sst xmlns="http://schemas.openxmlformats.org/spreadsheetml/2006/main" count="109" uniqueCount="65">
  <si>
    <t>TOTAIS</t>
  </si>
  <si>
    <t>UNIDADE</t>
  </si>
  <si>
    <t>VALOR UNITÁRIO</t>
  </si>
  <si>
    <t>VALOR TOTAL</t>
  </si>
  <si>
    <t>ITEM</t>
  </si>
  <si>
    <t>valores em R$</t>
  </si>
  <si>
    <t>QUANT.</t>
  </si>
  <si>
    <t xml:space="preserve"> </t>
  </si>
  <si>
    <t xml:space="preserve">                         PREFEITURA MUNICIPAL DE CERQUEIRA CÉSAR</t>
  </si>
  <si>
    <r>
      <t xml:space="preserve">                                             </t>
    </r>
    <r>
      <rPr>
        <b/>
        <sz val="18"/>
        <rFont val="Times New Roman"/>
        <family val="1"/>
      </rPr>
      <t>ESTADO DE SÃO PAULO</t>
    </r>
  </si>
  <si>
    <t>Renata Rossetto Ramos</t>
  </si>
  <si>
    <t xml:space="preserve">                     Departamento de Engenharia</t>
  </si>
  <si>
    <t>RESPONSÁVEL TÉCNICO - CREA 5062070256</t>
  </si>
  <si>
    <t>PLANILHA ORÇAMENTÁRIA PARA OBRAS</t>
  </si>
  <si>
    <t>DESCRIÇÃO DOS SERVIÇOS</t>
  </si>
  <si>
    <t>m²</t>
  </si>
  <si>
    <t>Imprimação betuminosa ligante</t>
  </si>
  <si>
    <t>CÓDIGO CPOS</t>
  </si>
  <si>
    <t>m³</t>
  </si>
  <si>
    <t>CRONOGRAMA FÍSICO-FINANCEIRO</t>
  </si>
  <si>
    <t>1° MÊS</t>
  </si>
  <si>
    <t>2° MÊS</t>
  </si>
  <si>
    <t xml:space="preserve">                                   PREFEITURA MUNICIPAL DE CERQUEIRA CÉSAR</t>
  </si>
  <si>
    <t>Imprimação betuminosa impermeabilizante</t>
  </si>
  <si>
    <t>1.1</t>
  </si>
  <si>
    <t>TOTAL GERAL</t>
  </si>
  <si>
    <t>ART 92221220120277514</t>
  </si>
  <si>
    <t>Cerqueira César, 03 de outubro de 2013</t>
  </si>
  <si>
    <t>SERVIÇOS PRELIMINARES</t>
  </si>
  <si>
    <t>2.1</t>
  </si>
  <si>
    <t>2.3</t>
  </si>
  <si>
    <t>2.4</t>
  </si>
  <si>
    <t>2.5</t>
  </si>
  <si>
    <t>2.6</t>
  </si>
  <si>
    <t> 020802</t>
  </si>
  <si>
    <t>Placa de identificação para obra</t>
  </si>
  <si>
    <t>Prefeito Municipal</t>
  </si>
  <si>
    <t>RECAPE ASFÁLTICO</t>
  </si>
  <si>
    <t>54.01.410</t>
  </si>
  <si>
    <t>Varrição de pavimento para recapeamento</t>
  </si>
  <si>
    <t>54.03.221</t>
  </si>
  <si>
    <t>Restauração de pavimento asfáltico com concreto betuminoso usinado quente - CBUQ</t>
  </si>
  <si>
    <t>02.08.020</t>
  </si>
  <si>
    <t>54.03.230</t>
  </si>
  <si>
    <t>54.03.210</t>
  </si>
  <si>
    <t>Camada de rolamento em concreto betuminoso usinado quente - CBUQ</t>
  </si>
  <si>
    <t>54.03.240</t>
  </si>
  <si>
    <t>VALOR TOTAL C/ BDI 15%</t>
  </si>
  <si>
    <t>VALOR UNIT. C/ BDI 15%</t>
  </si>
  <si>
    <t>Mauro Roberto Bogado da Cunha</t>
  </si>
  <si>
    <t>Eng. Civil - CREA 0605206262</t>
  </si>
  <si>
    <t>,</t>
  </si>
  <si>
    <t>3.1</t>
  </si>
  <si>
    <t>3.2</t>
  </si>
  <si>
    <t>SINALIZAÇÃO VIARIA</t>
  </si>
  <si>
    <t>SINAP 72947</t>
  </si>
  <si>
    <t>Sinalização Horizontal com tinta retrorefletiva a base de resina acrilica com microeeferas de vidro</t>
  </si>
  <si>
    <t>SINAP 4S0620001</t>
  </si>
  <si>
    <t>Fornecimnto e implantação placa sinaliz. semi-refletiva  PLACA PARE</t>
  </si>
  <si>
    <t>RECAPEAMENTO ASFALTICO</t>
  </si>
  <si>
    <r>
      <rPr>
        <b/>
        <sz val="12"/>
        <rFont val="Verdana"/>
        <family val="2"/>
      </rPr>
      <t>OBRA:</t>
    </r>
    <r>
      <rPr>
        <sz val="12"/>
        <rFont val="Verdana"/>
        <family val="2"/>
      </rPr>
      <t xml:space="preserve"> INFRAESTRUTURA URBANA - RECAPEAMENTO</t>
    </r>
  </si>
  <si>
    <r>
      <rPr>
        <b/>
        <sz val="12"/>
        <rFont val="Verdana"/>
        <family val="2"/>
      </rPr>
      <t>LOCAL:</t>
    </r>
    <r>
      <rPr>
        <sz val="12"/>
        <rFont val="Verdana"/>
        <family val="2"/>
      </rPr>
      <t xml:space="preserve"> RUA WALTER MENEQUINI, RUA ARLINDO CASTAGNARO, PARTE DA RUA 24 NO BAIRRO NOVA CERQUEIRA - MUNICIPIO DE CERQUEIRA CESAR - SP</t>
    </r>
  </si>
  <si>
    <t>base : CPOS 174</t>
  </si>
  <si>
    <t>Cerqueira César, 19 de Dezembro de 2018.</t>
  </si>
  <si>
    <t>José Carlos Gerdullo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</si>
</sst>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Cr$&quot;* #,##0.00_);_(&quot;Cr$&quot;* \(#,##0.00\);_(&quot;Cr$&quot;* &quot;-&quot;??_);_(@_)"/>
    <numFmt numFmtId="173" formatCode="_(* #,##0.000000000000_);_(* \(#,##0.000000000000\);_(* &quot;-&quot;????????????_);_(@_)"/>
  </numFmts>
  <fonts count="56">
    <font>
      <sz val="10"/>
      <name val="Arial"/>
      <family val="0"/>
    </font>
    <font>
      <sz val="12"/>
      <color indexed="8"/>
      <name val="Arial"/>
      <family val="2"/>
    </font>
    <font>
      <sz val="10"/>
      <color indexed="56"/>
      <name val="Verdana"/>
      <family val="2"/>
    </font>
    <font>
      <sz val="11"/>
      <name val="Verdana"/>
      <family val="2"/>
    </font>
    <font>
      <b/>
      <sz val="22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b/>
      <sz val="14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i/>
      <sz val="11"/>
      <name val="Verdana"/>
      <family val="2"/>
    </font>
    <font>
      <sz val="22"/>
      <name val="Times New Roman"/>
      <family val="1"/>
    </font>
    <font>
      <sz val="10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10"/>
      <name val="Verdana"/>
      <family val="2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thin">
        <color rgb="FF000000"/>
      </bottom>
    </border>
    <border>
      <left style="medium"/>
      <right style="medium"/>
      <top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medium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/>
      <right/>
      <top/>
      <bottom style="thin">
        <color indexed="8"/>
      </bottom>
    </border>
    <border>
      <left style="thin"/>
      <right/>
      <top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medium">
        <color indexed="56"/>
      </left>
      <right style="medium"/>
      <top style="medium"/>
      <bottom style="medium"/>
    </border>
    <border>
      <left/>
      <right style="medium"/>
      <top/>
      <bottom/>
    </border>
    <border>
      <left/>
      <right/>
      <top style="medium"/>
      <bottom style="thin">
        <color indexed="56"/>
      </bottom>
    </border>
    <border>
      <left/>
      <right/>
      <top style="thin">
        <color indexed="56"/>
      </top>
      <bottom style="medium"/>
    </border>
    <border>
      <left style="medium"/>
      <right/>
      <top style="medium"/>
      <bottom style="thin">
        <color indexed="56"/>
      </bottom>
    </border>
    <border>
      <left style="medium"/>
      <right/>
      <top style="thin">
        <color indexed="56"/>
      </top>
      <bottom style="medium"/>
    </border>
    <border>
      <left style="medium"/>
      <right style="medium"/>
      <top style="medium"/>
      <bottom style="thin">
        <color indexed="56"/>
      </bottom>
    </border>
    <border>
      <left style="medium"/>
      <right style="medium"/>
      <top style="thin">
        <color indexed="56"/>
      </top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2" fontId="10" fillId="0" borderId="0" xfId="0" applyNumberFormat="1" applyFont="1" applyAlignment="1">
      <alignment/>
    </xf>
    <xf numFmtId="170" fontId="10" fillId="0" borderId="0" xfId="0" applyNumberFormat="1" applyFont="1" applyAlignment="1">
      <alignment/>
    </xf>
    <xf numFmtId="172" fontId="7" fillId="0" borderId="12" xfId="44" applyFont="1" applyFill="1" applyBorder="1" applyAlignment="1">
      <alignment shrinkToFit="1"/>
    </xf>
    <xf numFmtId="172" fontId="7" fillId="0" borderId="10" xfId="44" applyFont="1" applyFill="1" applyBorder="1" applyAlignment="1">
      <alignment shrinkToFit="1"/>
    </xf>
    <xf numFmtId="171" fontId="10" fillId="0" borderId="13" xfId="44" applyNumberFormat="1" applyFont="1" applyFill="1" applyBorder="1" applyAlignment="1">
      <alignment vertical="top"/>
    </xf>
    <xf numFmtId="0" fontId="2" fillId="0" borderId="14" xfId="0" applyFont="1" applyBorder="1" applyAlignment="1">
      <alignment/>
    </xf>
    <xf numFmtId="0" fontId="10" fillId="0" borderId="14" xfId="0" applyFont="1" applyBorder="1" applyAlignment="1">
      <alignment horizontal="center"/>
    </xf>
    <xf numFmtId="2" fontId="9" fillId="0" borderId="0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2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 vertical="top"/>
    </xf>
    <xf numFmtId="17" fontId="10" fillId="0" borderId="0" xfId="0" applyNumberFormat="1" applyFont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17" fontId="11" fillId="0" borderId="11" xfId="0" applyNumberFormat="1" applyFont="1" applyFill="1" applyBorder="1" applyAlignment="1">
      <alignment horizontal="center" vertical="top"/>
    </xf>
    <xf numFmtId="0" fontId="12" fillId="33" borderId="15" xfId="0" applyFont="1" applyFill="1" applyBorder="1" applyAlignment="1">
      <alignment horizontal="center" vertical="top"/>
    </xf>
    <xf numFmtId="0" fontId="12" fillId="33" borderId="16" xfId="0" applyFont="1" applyFill="1" applyBorder="1" applyAlignment="1">
      <alignment horizontal="center" vertical="top" wrapText="1"/>
    </xf>
    <xf numFmtId="1" fontId="12" fillId="33" borderId="17" xfId="0" applyNumberFormat="1" applyFont="1" applyFill="1" applyBorder="1" applyAlignment="1">
      <alignment horizontal="center" vertical="top"/>
    </xf>
    <xf numFmtId="0" fontId="10" fillId="0" borderId="18" xfId="0" applyNumberFormat="1" applyFont="1" applyFill="1" applyBorder="1" applyAlignment="1">
      <alignment horizontal="center" vertical="top"/>
    </xf>
    <xf numFmtId="171" fontId="12" fillId="0" borderId="19" xfId="0" applyNumberFormat="1" applyFont="1" applyFill="1" applyBorder="1" applyAlignment="1" applyProtection="1">
      <alignment vertical="top"/>
      <protection hidden="1" locked="0"/>
    </xf>
    <xf numFmtId="0" fontId="2" fillId="0" borderId="0" xfId="0" applyFont="1" applyAlignment="1">
      <alignment vertical="top"/>
    </xf>
    <xf numFmtId="0" fontId="2" fillId="33" borderId="15" xfId="0" applyFont="1" applyFill="1" applyBorder="1" applyAlignment="1">
      <alignment vertical="top"/>
    </xf>
    <xf numFmtId="0" fontId="2" fillId="33" borderId="16" xfId="0" applyFont="1" applyFill="1" applyBorder="1" applyAlignment="1">
      <alignment vertical="top"/>
    </xf>
    <xf numFmtId="0" fontId="12" fillId="33" borderId="16" xfId="0" applyFont="1" applyFill="1" applyBorder="1" applyAlignment="1">
      <alignment vertical="top"/>
    </xf>
    <xf numFmtId="171" fontId="12" fillId="33" borderId="19" xfId="0" applyNumberFormat="1" applyFont="1" applyFill="1" applyBorder="1" applyAlignment="1">
      <alignment vertical="top"/>
    </xf>
    <xf numFmtId="1" fontId="12" fillId="33" borderId="15" xfId="0" applyNumberFormat="1" applyFont="1" applyFill="1" applyBorder="1" applyAlignment="1">
      <alignment horizontal="center" vertical="top"/>
    </xf>
    <xf numFmtId="0" fontId="0" fillId="0" borderId="20" xfId="0" applyFont="1" applyBorder="1" applyAlignment="1">
      <alignment vertical="top" wrapText="1"/>
    </xf>
    <xf numFmtId="171" fontId="10" fillId="0" borderId="21" xfId="44" applyNumberFormat="1" applyFont="1" applyFill="1" applyBorder="1" applyAlignment="1">
      <alignment horizontal="right" vertical="top"/>
    </xf>
    <xf numFmtId="171" fontId="10" fillId="0" borderId="22" xfId="0" applyNumberFormat="1" applyFont="1" applyFill="1" applyBorder="1" applyAlignment="1">
      <alignment horizontal="center" vertical="top"/>
    </xf>
    <xf numFmtId="1" fontId="10" fillId="0" borderId="23" xfId="0" applyNumberFormat="1" applyFont="1" applyFill="1" applyBorder="1" applyAlignment="1">
      <alignment horizontal="center" vertical="top"/>
    </xf>
    <xf numFmtId="171" fontId="10" fillId="0" borderId="24" xfId="0" applyNumberFormat="1" applyFont="1" applyFill="1" applyBorder="1" applyAlignment="1">
      <alignment horizontal="center" vertical="top"/>
    </xf>
    <xf numFmtId="1" fontId="10" fillId="0" borderId="21" xfId="0" applyNumberFormat="1" applyFont="1" applyFill="1" applyBorder="1" applyAlignment="1">
      <alignment horizontal="center" vertical="top"/>
    </xf>
    <xf numFmtId="171" fontId="10" fillId="0" borderId="25" xfId="0" applyNumberFormat="1" applyFont="1" applyFill="1" applyBorder="1" applyAlignment="1">
      <alignment vertical="top"/>
    </xf>
    <xf numFmtId="171" fontId="10" fillId="0" borderId="13" xfId="0" applyNumberFormat="1" applyFont="1" applyFill="1" applyBorder="1" applyAlignment="1">
      <alignment vertical="top"/>
    </xf>
    <xf numFmtId="171" fontId="12" fillId="12" borderId="19" xfId="0" applyNumberFormat="1" applyFont="1" applyFill="1" applyBorder="1" applyAlignment="1" applyProtection="1">
      <alignment vertical="top"/>
      <protection hidden="1" locked="0"/>
    </xf>
    <xf numFmtId="0" fontId="10" fillId="0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left" vertical="top" wrapText="1"/>
    </xf>
    <xf numFmtId="0" fontId="16" fillId="34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171" fontId="10" fillId="0" borderId="31" xfId="44" applyNumberFormat="1" applyFont="1" applyFill="1" applyBorder="1" applyAlignment="1">
      <alignment horizontal="center" vertical="center"/>
    </xf>
    <xf numFmtId="171" fontId="10" fillId="0" borderId="31" xfId="0" applyNumberFormat="1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4" fontId="10" fillId="0" borderId="31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" fontId="10" fillId="0" borderId="29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171" fontId="10" fillId="0" borderId="29" xfId="44" applyNumberFormat="1" applyFont="1" applyFill="1" applyBorder="1" applyAlignment="1">
      <alignment horizontal="center" vertical="center"/>
    </xf>
    <xf numFmtId="171" fontId="10" fillId="0" borderId="29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17" fontId="12" fillId="33" borderId="10" xfId="0" applyNumberFormat="1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1" fontId="12" fillId="33" borderId="10" xfId="0" applyNumberFormat="1" applyFont="1" applyFill="1" applyBorder="1" applyAlignment="1">
      <alignment horizontal="center" vertical="center"/>
    </xf>
    <xf numFmtId="1" fontId="12" fillId="33" borderId="11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12" fillId="33" borderId="15" xfId="0" applyFont="1" applyFill="1" applyBorder="1" applyAlignment="1">
      <alignment vertical="center"/>
    </xf>
    <xf numFmtId="0" fontId="12" fillId="33" borderId="16" xfId="0" applyFont="1" applyFill="1" applyBorder="1" applyAlignment="1">
      <alignment vertical="center" wrapText="1"/>
    </xf>
    <xf numFmtId="0" fontId="12" fillId="33" borderId="16" xfId="0" applyFont="1" applyFill="1" applyBorder="1" applyAlignment="1">
      <alignment vertical="center"/>
    </xf>
    <xf numFmtId="17" fontId="12" fillId="33" borderId="16" xfId="0" applyNumberFormat="1" applyFont="1" applyFill="1" applyBorder="1" applyAlignment="1">
      <alignment vertical="center"/>
    </xf>
    <xf numFmtId="0" fontId="12" fillId="33" borderId="15" xfId="0" applyFont="1" applyFill="1" applyBorder="1" applyAlignment="1">
      <alignment vertical="center" wrapText="1"/>
    </xf>
    <xf numFmtId="0" fontId="12" fillId="33" borderId="17" xfId="0" applyFont="1" applyFill="1" applyBorder="1" applyAlignment="1">
      <alignment vertical="center" wrapText="1"/>
    </xf>
    <xf numFmtId="1" fontId="12" fillId="33" borderId="16" xfId="0" applyNumberFormat="1" applyFont="1" applyFill="1" applyBorder="1" applyAlignment="1">
      <alignment vertical="center"/>
    </xf>
    <xf numFmtId="1" fontId="12" fillId="33" borderId="17" xfId="0" applyNumberFormat="1" applyFont="1" applyFill="1" applyBorder="1" applyAlignment="1">
      <alignment vertical="center"/>
    </xf>
    <xf numFmtId="0" fontId="16" fillId="34" borderId="29" xfId="0" applyFont="1" applyFill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4" fontId="10" fillId="0" borderId="35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 wrapText="1"/>
    </xf>
    <xf numFmtId="171" fontId="10" fillId="0" borderId="31" xfId="44" applyNumberFormat="1" applyFont="1" applyFill="1" applyBorder="1" applyAlignment="1">
      <alignment vertical="center"/>
    </xf>
    <xf numFmtId="171" fontId="10" fillId="0" borderId="18" xfId="0" applyNumberFormat="1" applyFont="1" applyFill="1" applyBorder="1" applyAlignment="1">
      <alignment vertical="center"/>
    </xf>
    <xf numFmtId="171" fontId="10" fillId="0" borderId="31" xfId="0" applyNumberFormat="1" applyFont="1" applyFill="1" applyBorder="1" applyAlignment="1">
      <alignment vertical="center"/>
    </xf>
    <xf numFmtId="171" fontId="12" fillId="0" borderId="19" xfId="0" applyNumberFormat="1" applyFont="1" applyFill="1" applyBorder="1" applyAlignment="1" applyProtection="1">
      <alignment vertical="center"/>
      <protection hidden="1" locked="0"/>
    </xf>
    <xf numFmtId="0" fontId="0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6" fillId="34" borderId="29" xfId="0" applyFont="1" applyFill="1" applyBorder="1" applyAlignment="1">
      <alignment horizontal="left" vertical="center" wrapText="1"/>
    </xf>
    <xf numFmtId="171" fontId="12" fillId="33" borderId="15" xfId="0" applyNumberFormat="1" applyFont="1" applyFill="1" applyBorder="1" applyAlignment="1">
      <alignment horizontal="center" vertical="top" wrapText="1"/>
    </xf>
    <xf numFmtId="2" fontId="14" fillId="12" borderId="37" xfId="0" applyNumberFormat="1" applyFont="1" applyFill="1" applyBorder="1" applyAlignment="1">
      <alignment horizontal="center" vertical="top"/>
    </xf>
    <xf numFmtId="0" fontId="10" fillId="0" borderId="2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22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17" fontId="10" fillId="0" borderId="0" xfId="0" applyNumberFormat="1" applyFont="1" applyBorder="1" applyAlignment="1">
      <alignment horizontal="center" vertical="top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71" fontId="10" fillId="0" borderId="24" xfId="0" applyNumberFormat="1" applyFont="1" applyFill="1" applyBorder="1" applyAlignment="1">
      <alignment horizontal="center" vertical="center"/>
    </xf>
    <xf numFmtId="171" fontId="10" fillId="0" borderId="0" xfId="0" applyNumberFormat="1" applyFont="1" applyAlignment="1">
      <alignment/>
    </xf>
    <xf numFmtId="17" fontId="12" fillId="0" borderId="39" xfId="0" applyNumberFormat="1" applyFont="1" applyFill="1" applyBorder="1" applyAlignment="1">
      <alignment horizontal="center" vertical="top"/>
    </xf>
    <xf numFmtId="17" fontId="12" fillId="0" borderId="40" xfId="0" applyNumberFormat="1" applyFont="1" applyFill="1" applyBorder="1" applyAlignment="1">
      <alignment horizontal="center" vertical="top"/>
    </xf>
    <xf numFmtId="0" fontId="12" fillId="0" borderId="41" xfId="0" applyFont="1" applyFill="1" applyBorder="1" applyAlignment="1">
      <alignment horizontal="center" vertical="top"/>
    </xf>
    <xf numFmtId="0" fontId="12" fillId="0" borderId="42" xfId="0" applyFont="1" applyFill="1" applyBorder="1" applyAlignment="1">
      <alignment horizontal="center" vertical="top"/>
    </xf>
    <xf numFmtId="0" fontId="12" fillId="0" borderId="41" xfId="0" applyFont="1" applyFill="1" applyBorder="1" applyAlignment="1">
      <alignment horizontal="center" vertical="top" wrapText="1"/>
    </xf>
    <xf numFmtId="0" fontId="12" fillId="0" borderId="42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2" fillId="0" borderId="43" xfId="0" applyFont="1" applyFill="1" applyBorder="1" applyAlignment="1">
      <alignment horizontal="center" vertical="top" wrapText="1"/>
    </xf>
    <xf numFmtId="0" fontId="12" fillId="0" borderId="4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38" xfId="0" applyFont="1" applyFill="1" applyBorder="1" applyAlignment="1">
      <alignment horizontal="left" vertical="center" shrinkToFit="1"/>
    </xf>
    <xf numFmtId="0" fontId="11" fillId="0" borderId="45" xfId="0" applyFont="1" applyFill="1" applyBorder="1" applyAlignment="1">
      <alignment horizontal="left" vertical="center" wrapText="1" shrinkToFit="1"/>
    </xf>
    <xf numFmtId="0" fontId="11" fillId="0" borderId="46" xfId="0" applyFont="1" applyFill="1" applyBorder="1" applyAlignment="1">
      <alignment horizontal="left" vertical="center" wrapText="1" shrinkToFit="1"/>
    </xf>
    <xf numFmtId="0" fontId="11" fillId="0" borderId="47" xfId="0" applyFont="1" applyFill="1" applyBorder="1" applyAlignment="1">
      <alignment horizontal="left" vertical="center" wrapText="1" shrinkToFit="1"/>
    </xf>
    <xf numFmtId="0" fontId="12" fillId="0" borderId="43" xfId="0" applyFont="1" applyFill="1" applyBorder="1" applyAlignment="1">
      <alignment horizontal="center" vertical="top"/>
    </xf>
    <xf numFmtId="0" fontId="12" fillId="0" borderId="44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 wrapText="1"/>
    </xf>
    <xf numFmtId="0" fontId="12" fillId="0" borderId="46" xfId="0" applyFont="1" applyFill="1" applyBorder="1" applyAlignment="1">
      <alignment horizontal="center" vertical="top" wrapText="1"/>
    </xf>
    <xf numFmtId="171" fontId="12" fillId="0" borderId="15" xfId="0" applyNumberFormat="1" applyFont="1" applyFill="1" applyBorder="1" applyAlignment="1">
      <alignment horizontal="center" vertical="top"/>
    </xf>
    <xf numFmtId="171" fontId="12" fillId="0" borderId="16" xfId="0" applyNumberFormat="1" applyFont="1" applyFill="1" applyBorder="1" applyAlignment="1">
      <alignment horizontal="center" vertical="top"/>
    </xf>
    <xf numFmtId="171" fontId="12" fillId="0" borderId="17" xfId="0" applyNumberFormat="1" applyFont="1" applyFill="1" applyBorder="1" applyAlignment="1">
      <alignment horizontal="center" vertical="top"/>
    </xf>
    <xf numFmtId="171" fontId="12" fillId="0" borderId="15" xfId="0" applyNumberFormat="1" applyFont="1" applyFill="1" applyBorder="1" applyAlignment="1">
      <alignment horizontal="center" vertical="center"/>
    </xf>
    <xf numFmtId="171" fontId="12" fillId="0" borderId="16" xfId="0" applyNumberFormat="1" applyFont="1" applyFill="1" applyBorder="1" applyAlignment="1">
      <alignment horizontal="center" vertical="center"/>
    </xf>
    <xf numFmtId="171" fontId="12" fillId="0" borderId="17" xfId="0" applyNumberFormat="1" applyFont="1" applyFill="1" applyBorder="1" applyAlignment="1">
      <alignment horizontal="center" vertical="center"/>
    </xf>
    <xf numFmtId="2" fontId="55" fillId="0" borderId="0" xfId="0" applyNumberFormat="1" applyFont="1" applyAlignment="1">
      <alignment horizontal="center"/>
    </xf>
    <xf numFmtId="0" fontId="10" fillId="0" borderId="14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3" fillId="0" borderId="45" xfId="0" applyFont="1" applyBorder="1" applyAlignment="1">
      <alignment horizontal="center" vertical="top"/>
    </xf>
    <xf numFmtId="0" fontId="13" fillId="0" borderId="46" xfId="0" applyFont="1" applyBorder="1" applyAlignment="1">
      <alignment horizontal="center" vertical="top"/>
    </xf>
    <xf numFmtId="171" fontId="13" fillId="12" borderId="15" xfId="0" applyNumberFormat="1" applyFont="1" applyFill="1" applyBorder="1" applyAlignment="1">
      <alignment horizontal="center" vertical="top"/>
    </xf>
    <xf numFmtId="171" fontId="13" fillId="12" borderId="17" xfId="0" applyNumberFormat="1" applyFont="1" applyFill="1" applyBorder="1" applyAlignment="1">
      <alignment horizontal="center" vertical="top"/>
    </xf>
    <xf numFmtId="0" fontId="19" fillId="0" borderId="0" xfId="0" applyFont="1" applyAlignment="1">
      <alignment horizontal="center"/>
    </xf>
    <xf numFmtId="0" fontId="12" fillId="0" borderId="15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1" fontId="12" fillId="33" borderId="48" xfId="0" applyNumberFormat="1" applyFont="1" applyFill="1" applyBorder="1" applyAlignment="1">
      <alignment horizontal="center" vertical="top"/>
    </xf>
    <xf numFmtId="1" fontId="12" fillId="33" borderId="23" xfId="0" applyNumberFormat="1" applyFont="1" applyFill="1" applyBorder="1" applyAlignment="1">
      <alignment horizontal="center" vertical="top"/>
    </xf>
    <xf numFmtId="0" fontId="12" fillId="33" borderId="12" xfId="0" applyFont="1" applyFill="1" applyBorder="1" applyAlignment="1">
      <alignment horizontal="center" vertical="top"/>
    </xf>
    <xf numFmtId="0" fontId="12" fillId="33" borderId="22" xfId="0" applyFont="1" applyFill="1" applyBorder="1" applyAlignment="1">
      <alignment horizontal="center" vertical="top"/>
    </xf>
    <xf numFmtId="2" fontId="0" fillId="0" borderId="32" xfId="0" applyNumberFormat="1" applyFont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top" wrapText="1"/>
    </xf>
    <xf numFmtId="0" fontId="37" fillId="34" borderId="29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view="pageBreakPreview" zoomScale="90" zoomScaleNormal="75" zoomScaleSheetLayoutView="90" zoomScalePageLayoutView="0" workbookViewId="0" topLeftCell="A5">
      <selection activeCell="C33" sqref="C33"/>
    </sheetView>
  </sheetViews>
  <sheetFormatPr defaultColWidth="9.140625" defaultRowHeight="12.75"/>
  <cols>
    <col min="1" max="1" width="7.7109375" style="1" customWidth="1"/>
    <col min="2" max="2" width="10.140625" style="1" customWidth="1"/>
    <col min="3" max="3" width="46.00390625" style="1" customWidth="1"/>
    <col min="4" max="4" width="11.00390625" style="1" bestFit="1" customWidth="1"/>
    <col min="5" max="5" width="12.8515625" style="1" customWidth="1"/>
    <col min="6" max="6" width="12.140625" style="1" customWidth="1"/>
    <col min="7" max="7" width="17.7109375" style="1" customWidth="1"/>
    <col min="8" max="8" width="18.28125" style="1" customWidth="1"/>
    <col min="9" max="9" width="17.421875" style="1" customWidth="1"/>
    <col min="10" max="10" width="13.421875" style="1" bestFit="1" customWidth="1"/>
    <col min="11" max="11" width="12.7109375" style="1" customWidth="1"/>
    <col min="12" max="16384" width="9.140625" style="1" customWidth="1"/>
  </cols>
  <sheetData>
    <row r="1" spans="8:9" ht="12.75">
      <c r="H1" s="5"/>
      <c r="I1" s="5"/>
    </row>
    <row r="2" spans="1:3" ht="12.75">
      <c r="A2"/>
      <c r="B2"/>
      <c r="C2"/>
    </row>
    <row r="3" spans="1:9" ht="27.75">
      <c r="A3" s="117" t="s">
        <v>8</v>
      </c>
      <c r="B3" s="117"/>
      <c r="C3" s="117"/>
      <c r="D3" s="117"/>
      <c r="E3" s="117"/>
      <c r="F3" s="117"/>
      <c r="G3" s="117"/>
      <c r="H3" s="117"/>
      <c r="I3" s="117"/>
    </row>
    <row r="4" spans="1:9" ht="27.75">
      <c r="A4" s="118" t="s">
        <v>11</v>
      </c>
      <c r="B4" s="118"/>
      <c r="C4" s="118"/>
      <c r="D4" s="118"/>
      <c r="E4" s="118"/>
      <c r="F4" s="118"/>
      <c r="G4" s="118"/>
      <c r="H4" s="118"/>
      <c r="I4" s="118"/>
    </row>
    <row r="5" spans="1:3" ht="22.5">
      <c r="A5" s="6" t="s">
        <v>9</v>
      </c>
      <c r="B5" s="6"/>
      <c r="C5" t="s">
        <v>7</v>
      </c>
    </row>
    <row r="6" ht="13.5" thickBot="1"/>
    <row r="7" spans="1:9" ht="19.5">
      <c r="A7" s="15" t="s">
        <v>7</v>
      </c>
      <c r="B7" s="16"/>
      <c r="C7" s="7" t="s">
        <v>13</v>
      </c>
      <c r="D7" s="7"/>
      <c r="E7" s="8"/>
      <c r="F7" s="8"/>
      <c r="G7" s="8"/>
      <c r="H7" s="8"/>
      <c r="I7" s="9"/>
    </row>
    <row r="8" spans="1:9" ht="14.25">
      <c r="A8" s="119"/>
      <c r="B8" s="120"/>
      <c r="C8" s="120"/>
      <c r="D8" s="120"/>
      <c r="E8" s="120"/>
      <c r="F8" s="120"/>
      <c r="G8" s="120"/>
      <c r="H8" s="120"/>
      <c r="I8" s="121"/>
    </row>
    <row r="9" spans="1:9" ht="18.75" customHeight="1">
      <c r="A9" s="122" t="s">
        <v>60</v>
      </c>
      <c r="B9" s="123"/>
      <c r="C9" s="123"/>
      <c r="D9" s="123"/>
      <c r="E9" s="123"/>
      <c r="F9" s="123"/>
      <c r="G9" s="123"/>
      <c r="H9" s="123"/>
      <c r="I9" s="124"/>
    </row>
    <row r="10" spans="1:9" ht="34.5" customHeight="1" thickBot="1">
      <c r="A10" s="125" t="s">
        <v>61</v>
      </c>
      <c r="B10" s="126"/>
      <c r="C10" s="126"/>
      <c r="D10" s="126"/>
      <c r="E10" s="126"/>
      <c r="F10" s="126"/>
      <c r="G10" s="126"/>
      <c r="H10" s="126"/>
      <c r="I10" s="127"/>
    </row>
    <row r="11" spans="1:9" ht="13.5" thickBot="1">
      <c r="A11" s="10"/>
      <c r="B11" s="10"/>
      <c r="C11" s="10"/>
      <c r="D11" s="10"/>
      <c r="E11" s="10"/>
      <c r="F11" s="10"/>
      <c r="G11" s="10"/>
      <c r="H11" s="10"/>
      <c r="I11" s="10"/>
    </row>
    <row r="12" spans="1:9" ht="15.75" thickBot="1">
      <c r="A12" s="23"/>
      <c r="B12" s="23"/>
      <c r="C12" s="24" t="s">
        <v>51</v>
      </c>
      <c r="D12" s="24"/>
      <c r="E12" s="23"/>
      <c r="F12" s="113" t="s">
        <v>5</v>
      </c>
      <c r="G12" s="114"/>
      <c r="H12" s="25" t="s">
        <v>62</v>
      </c>
      <c r="I12" s="26">
        <v>43405</v>
      </c>
    </row>
    <row r="13" spans="1:9" ht="12.75" customHeight="1">
      <c r="A13" s="128" t="s">
        <v>4</v>
      </c>
      <c r="B13" s="130" t="s">
        <v>17</v>
      </c>
      <c r="C13" s="128" t="s">
        <v>14</v>
      </c>
      <c r="D13" s="107" t="s">
        <v>1</v>
      </c>
      <c r="E13" s="109" t="s">
        <v>6</v>
      </c>
      <c r="F13" s="111" t="s">
        <v>2</v>
      </c>
      <c r="G13" s="115" t="s">
        <v>3</v>
      </c>
      <c r="H13" s="111" t="s">
        <v>48</v>
      </c>
      <c r="I13" s="115" t="s">
        <v>47</v>
      </c>
    </row>
    <row r="14" spans="1:9" ht="13.5" thickBot="1">
      <c r="A14" s="129"/>
      <c r="B14" s="131"/>
      <c r="C14" s="129"/>
      <c r="D14" s="108"/>
      <c r="E14" s="110"/>
      <c r="F14" s="112"/>
      <c r="G14" s="116"/>
      <c r="H14" s="112"/>
      <c r="I14" s="116"/>
    </row>
    <row r="15" spans="1:9" ht="13.5" thickBot="1">
      <c r="A15" s="75">
        <v>1</v>
      </c>
      <c r="B15" s="76"/>
      <c r="C15" s="77" t="s">
        <v>28</v>
      </c>
      <c r="D15" s="78"/>
      <c r="E15" s="77"/>
      <c r="F15" s="79"/>
      <c r="G15" s="80"/>
      <c r="H15" s="81"/>
      <c r="I15" s="82"/>
    </row>
    <row r="16" spans="1:9" ht="13.5" thickBot="1">
      <c r="A16" s="49" t="s">
        <v>24</v>
      </c>
      <c r="B16" s="83" t="s">
        <v>42</v>
      </c>
      <c r="C16" s="84" t="s">
        <v>35</v>
      </c>
      <c r="D16" s="50" t="s">
        <v>15</v>
      </c>
      <c r="E16" s="85">
        <v>3.6</v>
      </c>
      <c r="F16" s="86">
        <v>367.14</v>
      </c>
      <c r="G16" s="87">
        <f>ROUND(E16*F16,2)</f>
        <v>1321.7</v>
      </c>
      <c r="H16" s="88">
        <f>F16*1.15</f>
        <v>422.21099999999996</v>
      </c>
      <c r="I16" s="89">
        <f>E16*H16</f>
        <v>1519.9596</v>
      </c>
    </row>
    <row r="17" spans="1:11" ht="13.5" thickBot="1">
      <c r="A17" s="135" t="s">
        <v>0</v>
      </c>
      <c r="B17" s="136"/>
      <c r="C17" s="136"/>
      <c r="D17" s="136"/>
      <c r="E17" s="136"/>
      <c r="F17" s="137"/>
      <c r="G17" s="90">
        <f>SUM(G10:G16)</f>
        <v>1321.7</v>
      </c>
      <c r="H17" s="90">
        <f>SUM(H10:H16)</f>
        <v>422.21099999999996</v>
      </c>
      <c r="I17" s="90">
        <f>SUM(I16)</f>
        <v>1519.9596</v>
      </c>
      <c r="K17" s="4"/>
    </row>
    <row r="18" spans="1:9" ht="13.5" thickBot="1">
      <c r="A18" s="57">
        <v>2</v>
      </c>
      <c r="B18" s="67"/>
      <c r="C18" s="68" t="s">
        <v>37</v>
      </c>
      <c r="D18" s="69"/>
      <c r="E18" s="68"/>
      <c r="F18" s="70"/>
      <c r="G18" s="71"/>
      <c r="H18" s="72"/>
      <c r="I18" s="73"/>
    </row>
    <row r="19" spans="1:9" ht="13.5" thickBot="1">
      <c r="A19" s="47" t="s">
        <v>29</v>
      </c>
      <c r="B19" s="62" t="s">
        <v>38</v>
      </c>
      <c r="C19" s="62" t="s">
        <v>39</v>
      </c>
      <c r="D19" s="62" t="s">
        <v>15</v>
      </c>
      <c r="E19" s="63">
        <v>2531.49</v>
      </c>
      <c r="F19" s="64">
        <v>0.6</v>
      </c>
      <c r="G19" s="65">
        <f>ROUND(E19*F19,2)</f>
        <v>1518.89</v>
      </c>
      <c r="H19" s="66">
        <f>F19*1.15</f>
        <v>0.69</v>
      </c>
      <c r="I19" s="66">
        <f>H19*E19</f>
        <v>1746.7280999999998</v>
      </c>
    </row>
    <row r="20" spans="1:9" ht="26.25" thickBot="1">
      <c r="A20" s="47" t="s">
        <v>30</v>
      </c>
      <c r="B20" s="48" t="s">
        <v>40</v>
      </c>
      <c r="C20" s="74" t="s">
        <v>41</v>
      </c>
      <c r="D20" s="62" t="s">
        <v>18</v>
      </c>
      <c r="E20" s="63">
        <v>8</v>
      </c>
      <c r="F20" s="64">
        <v>771.69</v>
      </c>
      <c r="G20" s="65">
        <f>ROUND(E20*F20,2)</f>
        <v>6173.52</v>
      </c>
      <c r="H20" s="66">
        <f>F20*1.15</f>
        <v>887.4435</v>
      </c>
      <c r="I20" s="66">
        <f>E20*H20</f>
        <v>7099.548</v>
      </c>
    </row>
    <row r="21" spans="1:9" ht="13.5" thickBot="1">
      <c r="A21" s="47" t="s">
        <v>31</v>
      </c>
      <c r="B21" s="53" t="s">
        <v>43</v>
      </c>
      <c r="C21" s="53" t="s">
        <v>16</v>
      </c>
      <c r="D21" s="61" t="s">
        <v>15</v>
      </c>
      <c r="E21" s="60">
        <f>E19</f>
        <v>2531.49</v>
      </c>
      <c r="F21" s="54">
        <v>4.14</v>
      </c>
      <c r="G21" s="55">
        <f>ROUND(E21*F21,2)</f>
        <v>10480.37</v>
      </c>
      <c r="H21" s="66">
        <f>F21*1.15</f>
        <v>4.760999999999999</v>
      </c>
      <c r="I21" s="56">
        <f>E21*H21</f>
        <v>12052.423889999996</v>
      </c>
    </row>
    <row r="22" spans="1:9" ht="26.25" thickBot="1">
      <c r="A22" s="47" t="s">
        <v>32</v>
      </c>
      <c r="B22" s="53" t="s">
        <v>44</v>
      </c>
      <c r="C22" s="53" t="s">
        <v>45</v>
      </c>
      <c r="D22" s="61" t="s">
        <v>18</v>
      </c>
      <c r="E22" s="60">
        <f>(E21)*0.03</f>
        <v>75.9447</v>
      </c>
      <c r="F22" s="54">
        <v>835.07</v>
      </c>
      <c r="G22" s="55">
        <f>ROUND(E22*F22,2)</f>
        <v>63419.14</v>
      </c>
      <c r="H22" s="66">
        <f>F22*1.15</f>
        <v>960.3305</v>
      </c>
      <c r="I22" s="56">
        <f>E22*H22</f>
        <v>72932.01172335</v>
      </c>
    </row>
    <row r="23" spans="1:9" ht="13.5" thickBot="1">
      <c r="A23" s="47" t="s">
        <v>33</v>
      </c>
      <c r="B23" s="53" t="s">
        <v>46</v>
      </c>
      <c r="C23" s="52" t="s">
        <v>23</v>
      </c>
      <c r="D23" s="59" t="s">
        <v>15</v>
      </c>
      <c r="E23" s="60">
        <f>E21</f>
        <v>2531.49</v>
      </c>
      <c r="F23" s="154">
        <v>9.51</v>
      </c>
      <c r="G23" s="55">
        <f>ROUND(E23*F23,2)</f>
        <v>24074.47</v>
      </c>
      <c r="H23" s="66">
        <f>F23*1.15</f>
        <v>10.936499999999999</v>
      </c>
      <c r="I23" s="56">
        <f>E23*H23</f>
        <v>27685.640384999995</v>
      </c>
    </row>
    <row r="24" spans="1:9" ht="13.5" thickBot="1">
      <c r="A24" s="132" t="s">
        <v>0</v>
      </c>
      <c r="B24" s="133"/>
      <c r="C24" s="133"/>
      <c r="D24" s="133"/>
      <c r="E24" s="133"/>
      <c r="F24" s="134"/>
      <c r="G24" s="31">
        <f>SUM(G19:G23)</f>
        <v>105666.39</v>
      </c>
      <c r="H24" s="31">
        <f>SUM(H19:H23)</f>
        <v>1864.1615</v>
      </c>
      <c r="I24" s="31">
        <f>SUM(I19:I23)</f>
        <v>121516.35209834999</v>
      </c>
    </row>
    <row r="25" spans="1:9" ht="13.5" thickBot="1">
      <c r="A25" s="57">
        <v>3</v>
      </c>
      <c r="B25" s="67"/>
      <c r="C25" s="68" t="s">
        <v>54</v>
      </c>
      <c r="D25" s="69"/>
      <c r="E25" s="68"/>
      <c r="F25" s="70"/>
      <c r="G25" s="71"/>
      <c r="H25" s="72"/>
      <c r="I25" s="73"/>
    </row>
    <row r="26" spans="1:9" ht="26.25" thickBot="1">
      <c r="A26" s="47" t="s">
        <v>52</v>
      </c>
      <c r="B26" s="155" t="s">
        <v>55</v>
      </c>
      <c r="C26" s="52" t="s">
        <v>56</v>
      </c>
      <c r="D26" s="91" t="s">
        <v>15</v>
      </c>
      <c r="E26" s="63">
        <v>140</v>
      </c>
      <c r="F26" s="64">
        <v>26.19</v>
      </c>
      <c r="G26" s="65">
        <f>ROUND(E26*F26,2)</f>
        <v>3666.6</v>
      </c>
      <c r="H26" s="66">
        <f>F26*1.15</f>
        <v>30.118499999999997</v>
      </c>
      <c r="I26" s="66">
        <f>H26*E26</f>
        <v>4216.589999999999</v>
      </c>
    </row>
    <row r="27" spans="1:9" ht="30" customHeight="1" thickBot="1">
      <c r="A27" s="47" t="s">
        <v>53</v>
      </c>
      <c r="B27" s="156" t="s">
        <v>57</v>
      </c>
      <c r="C27" s="52" t="s">
        <v>58</v>
      </c>
      <c r="D27" s="91" t="s">
        <v>15</v>
      </c>
      <c r="E27" s="63">
        <v>5</v>
      </c>
      <c r="F27" s="64">
        <v>236.8</v>
      </c>
      <c r="G27" s="65">
        <f>ROUND(E27*F27,2)</f>
        <v>1184</v>
      </c>
      <c r="H27" s="66">
        <f>F27*1.15</f>
        <v>272.32</v>
      </c>
      <c r="I27" s="66">
        <f>H27*E27</f>
        <v>1361.6</v>
      </c>
    </row>
    <row r="28" spans="1:11" ht="13.5" thickBot="1">
      <c r="A28" s="132" t="s">
        <v>0</v>
      </c>
      <c r="B28" s="133"/>
      <c r="C28" s="133"/>
      <c r="D28" s="133"/>
      <c r="E28" s="133"/>
      <c r="F28" s="134"/>
      <c r="G28" s="31">
        <f>SUM(G26:G27)</f>
        <v>4850.6</v>
      </c>
      <c r="H28" s="31">
        <f>SUM(H26:H27)</f>
        <v>302.4385</v>
      </c>
      <c r="I28" s="31">
        <f>SUM(I26:I27)</f>
        <v>5578.189999999999</v>
      </c>
      <c r="K28" s="4"/>
    </row>
    <row r="29" spans="1:9" ht="13.5" thickBot="1">
      <c r="A29" s="32"/>
      <c r="B29" s="32"/>
      <c r="C29" s="32"/>
      <c r="D29" s="32"/>
      <c r="E29" s="32"/>
      <c r="F29" s="32"/>
      <c r="G29" s="32"/>
      <c r="H29" s="32"/>
      <c r="I29" s="32"/>
    </row>
    <row r="30" spans="1:9" ht="13.5" thickBot="1">
      <c r="A30" s="33"/>
      <c r="B30" s="34"/>
      <c r="C30" s="34"/>
      <c r="D30" s="35" t="s">
        <v>25</v>
      </c>
      <c r="E30" s="34"/>
      <c r="F30" s="34"/>
      <c r="G30" s="36">
        <f>G17+G24+G28</f>
        <v>111838.69</v>
      </c>
      <c r="H30" s="36">
        <f>H17+H24+H28</f>
        <v>2588.8109999999997</v>
      </c>
      <c r="I30" s="36">
        <f>I17+I24+I28</f>
        <v>128614.50169835</v>
      </c>
    </row>
    <row r="31" ht="12.75">
      <c r="I31" s="4"/>
    </row>
    <row r="32" spans="5:9" ht="12.75">
      <c r="E32" s="10" t="s">
        <v>63</v>
      </c>
      <c r="I32" s="4"/>
    </row>
    <row r="33" spans="5:9" ht="12.75">
      <c r="E33" s="10"/>
      <c r="I33" s="4"/>
    </row>
    <row r="34" spans="5:9" ht="12.75">
      <c r="E34" s="10"/>
      <c r="I34" s="4"/>
    </row>
    <row r="35" spans="5:9" ht="12.75">
      <c r="E35" s="10"/>
      <c r="I35" s="4"/>
    </row>
    <row r="36" spans="8:9" ht="12.75">
      <c r="H36" s="10"/>
      <c r="I36" s="10"/>
    </row>
    <row r="37" spans="3:8" ht="12.75">
      <c r="C37" s="18"/>
      <c r="F37" s="18"/>
      <c r="G37" s="18"/>
      <c r="H37" s="18"/>
    </row>
    <row r="38" spans="3:6" ht="12.75">
      <c r="C38" s="12" t="s">
        <v>49</v>
      </c>
      <c r="F38" s="12" t="s">
        <v>64</v>
      </c>
    </row>
    <row r="39" spans="3:6" ht="12.75">
      <c r="C39" s="10" t="s">
        <v>50</v>
      </c>
      <c r="F39" s="10" t="s">
        <v>36</v>
      </c>
    </row>
    <row r="40" ht="12.75">
      <c r="C40" s="10"/>
    </row>
    <row r="43" spans="8:9" ht="12.75">
      <c r="H43" s="4"/>
      <c r="I43" s="4"/>
    </row>
    <row r="47" ht="12.75">
      <c r="E47" s="4"/>
    </row>
    <row r="48" ht="12.75">
      <c r="E48" s="4"/>
    </row>
    <row r="85" spans="2:7" ht="12.75">
      <c r="B85" s="10"/>
      <c r="C85" s="10" t="s">
        <v>27</v>
      </c>
      <c r="D85" s="10"/>
      <c r="E85" s="10"/>
      <c r="F85" s="14"/>
      <c r="G85" s="10"/>
    </row>
    <row r="86" spans="2:7" ht="14.25">
      <c r="B86" s="11"/>
      <c r="C86" s="11"/>
      <c r="D86" s="11"/>
      <c r="E86" s="3"/>
      <c r="F86" s="3"/>
      <c r="G86" s="3"/>
    </row>
    <row r="87" spans="2:6" ht="12.75">
      <c r="B87" s="10"/>
      <c r="C87" s="139"/>
      <c r="D87" s="139"/>
      <c r="E87" s="139"/>
      <c r="F87" s="10"/>
    </row>
    <row r="88" spans="2:6" ht="15">
      <c r="B88" s="11"/>
      <c r="C88" s="141" t="s">
        <v>10</v>
      </c>
      <c r="D88" s="141"/>
      <c r="E88" s="141"/>
      <c r="F88" s="3"/>
    </row>
    <row r="89" spans="2:6" ht="12.75">
      <c r="B89" s="12"/>
      <c r="C89" s="140" t="s">
        <v>12</v>
      </c>
      <c r="D89" s="140"/>
      <c r="E89" s="140"/>
      <c r="F89" s="13"/>
    </row>
    <row r="90" spans="3:6" ht="12.75">
      <c r="C90" s="138" t="s">
        <v>26</v>
      </c>
      <c r="D90" s="138"/>
      <c r="E90" s="138"/>
      <c r="F90" s="2"/>
    </row>
    <row r="91" ht="12.75">
      <c r="G91" s="4"/>
    </row>
    <row r="92" ht="12.75">
      <c r="G92" s="4"/>
    </row>
    <row r="93" spans="6:7" ht="12.75">
      <c r="F93" s="1" t="e">
        <f>F23+#REF!*0.1+#REF!+#REF!+#REF!*0.03+#REF!</f>
        <v>#REF!</v>
      </c>
      <c r="G93" s="4"/>
    </row>
  </sheetData>
  <sheetProtection/>
  <mergeCells count="22">
    <mergeCell ref="C90:E90"/>
    <mergeCell ref="A24:F24"/>
    <mergeCell ref="C87:E87"/>
    <mergeCell ref="C89:E89"/>
    <mergeCell ref="C88:E88"/>
    <mergeCell ref="I13:I14"/>
    <mergeCell ref="A13:A14"/>
    <mergeCell ref="B13:B14"/>
    <mergeCell ref="F13:F14"/>
    <mergeCell ref="C13:C14"/>
    <mergeCell ref="A28:F28"/>
    <mergeCell ref="A17:F17"/>
    <mergeCell ref="D13:D14"/>
    <mergeCell ref="E13:E14"/>
    <mergeCell ref="H13:H14"/>
    <mergeCell ref="F12:G12"/>
    <mergeCell ref="G13:G14"/>
    <mergeCell ref="A3:I3"/>
    <mergeCell ref="A4:I4"/>
    <mergeCell ref="A8:I8"/>
    <mergeCell ref="A9:I9"/>
    <mergeCell ref="A10:I10"/>
  </mergeCells>
  <printOptions horizontalCentered="1"/>
  <pageMargins left="0.15748031496062992" right="0.15748031496062992" top="0.1968503937007874" bottom="0.1968503937007874" header="0" footer="0.15748031496062992"/>
  <pageSetup horizontalDpi="300" verticalDpi="300" orientation="landscape" paperSize="9" scale="87" r:id="rId4"/>
  <ignoredErrors>
    <ignoredError sqref="G17:I17 G24:I24 G28:I28" unlockedFormula="1"/>
    <ignoredError sqref="E22" formula="1"/>
  </ignoredErrors>
  <legacyDrawing r:id="rId3"/>
  <oleObjects>
    <oleObject progId="PBrush" shapeId="467437" r:id="rId1"/>
    <oleObject progId="PBrush" shapeId="46743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="115" zoomScaleNormal="115" zoomScalePageLayoutView="0" workbookViewId="0" topLeftCell="A5">
      <selection activeCell="D25" sqref="D25"/>
    </sheetView>
  </sheetViews>
  <sheetFormatPr defaultColWidth="9.140625" defaultRowHeight="12.75"/>
  <cols>
    <col min="2" max="2" width="10.28125" style="0" customWidth="1"/>
    <col min="3" max="3" width="61.8515625" style="0" customWidth="1"/>
    <col min="4" max="4" width="20.00390625" style="0" customWidth="1"/>
    <col min="5" max="5" width="15.421875" style="0" customWidth="1"/>
    <col min="6" max="6" width="18.7109375" style="0" customWidth="1"/>
  </cols>
  <sheetData>
    <row r="1" spans="1:6" ht="12.75">
      <c r="A1" s="1"/>
      <c r="B1" s="1"/>
      <c r="C1" s="1"/>
      <c r="D1" s="1"/>
      <c r="E1" s="5"/>
      <c r="F1" s="5"/>
    </row>
    <row r="2" spans="4:6" ht="12.75">
      <c r="D2" s="1"/>
      <c r="E2" s="1"/>
      <c r="F2" s="1"/>
    </row>
    <row r="3" spans="1:6" s="104" customFormat="1" ht="23.25">
      <c r="A3" s="103" t="s">
        <v>22</v>
      </c>
      <c r="B3" s="103"/>
      <c r="C3" s="103"/>
      <c r="D3" s="103"/>
      <c r="E3" s="103"/>
      <c r="F3" s="103"/>
    </row>
    <row r="4" spans="1:6" ht="23.25">
      <c r="A4" s="146" t="s">
        <v>11</v>
      </c>
      <c r="B4" s="146"/>
      <c r="C4" s="146"/>
      <c r="D4" s="146"/>
      <c r="E4" s="146"/>
      <c r="F4" s="146"/>
    </row>
    <row r="5" spans="1:6" ht="22.5">
      <c r="A5" s="6" t="s">
        <v>9</v>
      </c>
      <c r="B5" s="6"/>
      <c r="C5" t="s">
        <v>7</v>
      </c>
      <c r="D5" s="1"/>
      <c r="E5" s="1"/>
      <c r="F5" s="1"/>
    </row>
    <row r="6" spans="1:6" ht="13.5" thickBot="1">
      <c r="A6" s="1"/>
      <c r="B6" s="1"/>
      <c r="C6" s="1"/>
      <c r="D6" s="1"/>
      <c r="E6" s="1"/>
      <c r="F6" s="1"/>
    </row>
    <row r="7" spans="1:6" ht="19.5">
      <c r="A7" s="15" t="s">
        <v>7</v>
      </c>
      <c r="B7" s="16"/>
      <c r="C7" s="7" t="s">
        <v>19</v>
      </c>
      <c r="D7" s="8"/>
      <c r="E7" s="8"/>
      <c r="F7" s="9"/>
    </row>
    <row r="8" spans="1:6" ht="14.25">
      <c r="A8" s="119"/>
      <c r="B8" s="120"/>
      <c r="C8" s="120"/>
      <c r="D8" s="120"/>
      <c r="E8" s="120"/>
      <c r="F8" s="121"/>
    </row>
    <row r="9" spans="1:6" ht="15">
      <c r="A9" s="122" t="str">
        <f>Planilha!A9</f>
        <v>OBRA: INFRAESTRUTURA URBANA - RECAPEAMENTO</v>
      </c>
      <c r="B9" s="123"/>
      <c r="C9" s="123"/>
      <c r="D9" s="123"/>
      <c r="E9" s="123"/>
      <c r="F9" s="124"/>
    </row>
    <row r="10" spans="1:6" ht="34.5" customHeight="1" thickBot="1">
      <c r="A10" s="125" t="str">
        <f>Planilha!A10</f>
        <v>LOCAL: RUA WALTER MENEQUINI, RUA ARLINDO CASTAGNARO, PARTE DA RUA 24 NO BAIRRO NOVA CERQUEIRA - MUNICIPIO DE CERQUEIRA CESAR - SP</v>
      </c>
      <c r="B10" s="126"/>
      <c r="C10" s="126"/>
      <c r="D10" s="126"/>
      <c r="E10" s="126"/>
      <c r="F10" s="127"/>
    </row>
    <row r="11" spans="1:6" ht="13.5" thickBot="1">
      <c r="A11" s="97"/>
      <c r="B11" s="98"/>
      <c r="C11" s="98"/>
      <c r="D11" s="98"/>
      <c r="E11" s="98"/>
      <c r="F11" s="99"/>
    </row>
    <row r="12" spans="1:6" ht="13.5" thickBot="1">
      <c r="A12" s="100"/>
      <c r="B12" s="101"/>
      <c r="C12" s="102"/>
      <c r="D12" s="147" t="s">
        <v>5</v>
      </c>
      <c r="E12" s="148"/>
      <c r="F12" s="149"/>
    </row>
    <row r="13" spans="1:6" ht="12.75" customHeight="1">
      <c r="A13" s="128" t="s">
        <v>4</v>
      </c>
      <c r="B13" s="130" t="s">
        <v>17</v>
      </c>
      <c r="C13" s="128" t="s">
        <v>14</v>
      </c>
      <c r="D13" s="115" t="s">
        <v>3</v>
      </c>
      <c r="E13" s="152" t="s">
        <v>20</v>
      </c>
      <c r="F13" s="150" t="s">
        <v>21</v>
      </c>
    </row>
    <row r="14" spans="1:6" ht="13.5" thickBot="1">
      <c r="A14" s="129"/>
      <c r="B14" s="131"/>
      <c r="C14" s="129"/>
      <c r="D14" s="116"/>
      <c r="E14" s="153"/>
      <c r="F14" s="151"/>
    </row>
    <row r="15" spans="1:6" ht="13.5" thickBot="1">
      <c r="A15" s="27">
        <v>1</v>
      </c>
      <c r="B15" s="28"/>
      <c r="C15" s="58" t="s">
        <v>28</v>
      </c>
      <c r="D15" s="95">
        <f>D16-0.01</f>
        <v>1519.9496</v>
      </c>
      <c r="E15" s="37"/>
      <c r="F15" s="29"/>
    </row>
    <row r="16" spans="1:6" ht="13.5" thickBot="1">
      <c r="A16" s="30" t="s">
        <v>24</v>
      </c>
      <c r="B16" s="51" t="s">
        <v>34</v>
      </c>
      <c r="C16" s="38" t="s">
        <v>35</v>
      </c>
      <c r="D16" s="39">
        <f>Planilha!I16</f>
        <v>1519.9596</v>
      </c>
      <c r="E16" s="40">
        <f>D16</f>
        <v>1519.9596</v>
      </c>
      <c r="F16" s="41"/>
    </row>
    <row r="17" spans="1:6" ht="13.5" thickBot="1">
      <c r="A17" s="27">
        <v>2</v>
      </c>
      <c r="B17" s="28"/>
      <c r="C17" s="58" t="s">
        <v>59</v>
      </c>
      <c r="D17" s="95">
        <f>D18+D19+D20+D21+D22-0.01</f>
        <v>104105.92</v>
      </c>
      <c r="E17" s="37"/>
      <c r="F17" s="29"/>
    </row>
    <row r="18" spans="1:6" ht="13.5" thickBot="1">
      <c r="A18" s="47" t="s">
        <v>29</v>
      </c>
      <c r="B18" s="62" t="s">
        <v>38</v>
      </c>
      <c r="C18" s="92" t="s">
        <v>39</v>
      </c>
      <c r="D18" s="66">
        <v>1717.62</v>
      </c>
      <c r="E18" s="42">
        <f>D18</f>
        <v>1717.62</v>
      </c>
      <c r="F18" s="43"/>
    </row>
    <row r="19" spans="1:6" ht="26.25" thickBot="1">
      <c r="A19" s="47" t="s">
        <v>30</v>
      </c>
      <c r="B19" s="48" t="s">
        <v>40</v>
      </c>
      <c r="C19" s="93" t="s">
        <v>41</v>
      </c>
      <c r="D19" s="66">
        <v>6455.09</v>
      </c>
      <c r="E19" s="42">
        <f>D19</f>
        <v>6455.09</v>
      </c>
      <c r="F19" s="43"/>
    </row>
    <row r="20" spans="1:6" ht="13.5" thickBot="1">
      <c r="A20" s="47" t="s">
        <v>31</v>
      </c>
      <c r="B20" s="53" t="s">
        <v>43</v>
      </c>
      <c r="C20" s="94" t="s">
        <v>16</v>
      </c>
      <c r="D20" s="56">
        <v>9403.22</v>
      </c>
      <c r="E20" s="42">
        <f>D20</f>
        <v>9403.22</v>
      </c>
      <c r="F20" s="43"/>
    </row>
    <row r="21" spans="1:6" ht="26.25" thickBot="1">
      <c r="A21" s="47" t="s">
        <v>32</v>
      </c>
      <c r="B21" s="53" t="s">
        <v>44</v>
      </c>
      <c r="C21" s="94" t="s">
        <v>45</v>
      </c>
      <c r="D21" s="56">
        <v>66297.07</v>
      </c>
      <c r="E21" s="105">
        <f>D21*0.4</f>
        <v>26518.828000000005</v>
      </c>
      <c r="F21" s="45">
        <f>D21-E21</f>
        <v>39778.242</v>
      </c>
    </row>
    <row r="22" spans="1:6" ht="13.5" thickBot="1">
      <c r="A22" s="47" t="s">
        <v>33</v>
      </c>
      <c r="B22" s="53" t="s">
        <v>46</v>
      </c>
      <c r="C22" s="94" t="s">
        <v>23</v>
      </c>
      <c r="D22" s="56">
        <v>20232.93</v>
      </c>
      <c r="E22" s="42"/>
      <c r="F22" s="45">
        <f>D22-E22</f>
        <v>20232.93</v>
      </c>
    </row>
    <row r="23" spans="1:6" ht="13.5" thickBot="1">
      <c r="A23" s="57">
        <v>3</v>
      </c>
      <c r="B23" s="67"/>
      <c r="C23" s="68" t="s">
        <v>54</v>
      </c>
      <c r="D23" s="95">
        <f>D24+D25</f>
        <v>4216.59</v>
      </c>
      <c r="E23" s="42"/>
      <c r="F23" s="43"/>
    </row>
    <row r="24" spans="1:6" ht="26.25" thickBot="1">
      <c r="A24" s="47" t="s">
        <v>52</v>
      </c>
      <c r="B24" s="53" t="s">
        <v>55</v>
      </c>
      <c r="C24" s="52" t="s">
        <v>56</v>
      </c>
      <c r="D24" s="17">
        <v>4216.59</v>
      </c>
      <c r="E24" s="44"/>
      <c r="F24" s="45">
        <f>D24</f>
        <v>4216.59</v>
      </c>
    </row>
    <row r="25" spans="1:6" ht="26.25" thickBot="1">
      <c r="A25" s="47" t="s">
        <v>53</v>
      </c>
      <c r="B25" s="53" t="s">
        <v>57</v>
      </c>
      <c r="C25" s="52" t="s">
        <v>58</v>
      </c>
      <c r="D25" s="17"/>
      <c r="E25" s="44"/>
      <c r="F25" s="45">
        <f>D25</f>
        <v>0</v>
      </c>
    </row>
    <row r="26" spans="1:6" ht="13.5" thickBot="1">
      <c r="A26" s="132" t="s">
        <v>0</v>
      </c>
      <c r="B26" s="133"/>
      <c r="C26" s="133"/>
      <c r="D26" s="46">
        <f>D15+D17+D23+0.01</f>
        <v>109842.4696</v>
      </c>
      <c r="E26" s="46">
        <f>SUM(E16:E25)</f>
        <v>45614.7176</v>
      </c>
      <c r="F26" s="46">
        <f>SUM(F16:F25)</f>
        <v>64227.762</v>
      </c>
    </row>
    <row r="27" spans="1:6" ht="15" thickBot="1">
      <c r="A27" s="142"/>
      <c r="B27" s="143"/>
      <c r="C27" s="143"/>
      <c r="D27" s="96"/>
      <c r="E27" s="144"/>
      <c r="F27" s="145"/>
    </row>
    <row r="28" spans="1:6" ht="14.25">
      <c r="A28" s="11"/>
      <c r="B28" s="11"/>
      <c r="C28" s="11"/>
      <c r="D28" s="3"/>
      <c r="E28" s="3"/>
      <c r="F28" s="3"/>
    </row>
    <row r="29" spans="1:6" ht="12.75">
      <c r="A29" s="10"/>
      <c r="B29" s="10"/>
      <c r="C29" s="10" t="str">
        <f>Planilha!E32</f>
        <v>Cerqueira César, 19 de Dezembro de 2018.</v>
      </c>
      <c r="D29" s="106"/>
      <c r="E29" s="10"/>
      <c r="F29" s="10"/>
    </row>
    <row r="30" spans="1:6" ht="12.75">
      <c r="A30" s="10"/>
      <c r="B30" s="10"/>
      <c r="C30" s="10"/>
      <c r="D30" s="106"/>
      <c r="E30" s="10"/>
      <c r="F30" s="10"/>
    </row>
    <row r="31" spans="1:6" ht="12.75">
      <c r="A31" s="10"/>
      <c r="B31" s="10"/>
      <c r="C31" s="10"/>
      <c r="D31" s="10"/>
      <c r="E31" s="10"/>
      <c r="F31" s="10"/>
    </row>
    <row r="32" spans="1:6" ht="12.75">
      <c r="A32" s="10"/>
      <c r="B32" s="10"/>
      <c r="C32" s="10"/>
      <c r="D32" s="10"/>
      <c r="E32" s="10"/>
      <c r="F32" s="10"/>
    </row>
    <row r="33" spans="1:6" ht="12.75">
      <c r="A33" s="10"/>
      <c r="B33" s="10"/>
      <c r="C33" s="10"/>
      <c r="D33" s="10"/>
      <c r="E33" s="10"/>
      <c r="F33" s="10"/>
    </row>
    <row r="34" spans="1:6" ht="14.25">
      <c r="A34" s="11"/>
      <c r="B34" s="11"/>
      <c r="C34" s="11"/>
      <c r="D34" s="3"/>
      <c r="E34" s="3"/>
      <c r="F34" s="3"/>
    </row>
    <row r="35" spans="1:6" ht="12.75">
      <c r="A35" s="10"/>
      <c r="B35" s="10"/>
      <c r="C35" s="19"/>
      <c r="D35" s="1"/>
      <c r="E35" s="18"/>
      <c r="F35" s="18"/>
    </row>
    <row r="36" spans="1:6" ht="15">
      <c r="A36" s="11"/>
      <c r="B36" s="11"/>
      <c r="C36" s="20" t="str">
        <f>Planilha!C38</f>
        <v>Mauro Roberto Bogado da Cunha</v>
      </c>
      <c r="D36" s="1"/>
      <c r="E36" s="12" t="str">
        <f>Planilha!F38</f>
        <v>José Carlos Gerdullo</v>
      </c>
      <c r="F36" s="1"/>
    </row>
    <row r="37" spans="1:6" ht="12.75">
      <c r="A37" s="12"/>
      <c r="B37" s="12"/>
      <c r="C37" s="21" t="str">
        <f>Planilha!C39</f>
        <v>Eng. Civil - CREA 0605206262</v>
      </c>
      <c r="D37" s="1"/>
      <c r="E37" s="10" t="str">
        <f>Planilha!F39</f>
        <v>Prefeito Municipal</v>
      </c>
      <c r="F37" s="1"/>
    </row>
    <row r="38" spans="1:6" ht="12.75">
      <c r="A38" s="1"/>
      <c r="B38" s="1"/>
      <c r="C38" s="22"/>
      <c r="D38" s="1"/>
      <c r="E38" s="10"/>
      <c r="F38" s="1"/>
    </row>
  </sheetData>
  <sheetProtection/>
  <mergeCells count="14">
    <mergeCell ref="B13:B14"/>
    <mergeCell ref="C13:C14"/>
    <mergeCell ref="A13:A14"/>
    <mergeCell ref="E13:E14"/>
    <mergeCell ref="A26:C26"/>
    <mergeCell ref="A27:C27"/>
    <mergeCell ref="D13:D14"/>
    <mergeCell ref="E27:F27"/>
    <mergeCell ref="A4:F4"/>
    <mergeCell ref="A10:F10"/>
    <mergeCell ref="D12:F12"/>
    <mergeCell ref="F13:F14"/>
    <mergeCell ref="A8:F8"/>
    <mergeCell ref="A9:F9"/>
  </mergeCells>
  <printOptions horizontalCentered="1"/>
  <pageMargins left="0.15748031496062992" right="0.15748031496062992" top="0.15748031496062992" bottom="0.17" header="0.17" footer="0.15748031496062992"/>
  <pageSetup horizontalDpi="600" verticalDpi="600" orientation="landscape" paperSize="9" scale="95" r:id="rId3"/>
  <legacyDrawing r:id="rId2"/>
  <oleObjects>
    <oleObject progId="PBrush" shapeId="46743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A. COSTA</dc:creator>
  <cp:keywords/>
  <dc:description/>
  <cp:lastModifiedBy>Administrador</cp:lastModifiedBy>
  <cp:lastPrinted>2018-12-19T10:45:26Z</cp:lastPrinted>
  <dcterms:created xsi:type="dcterms:W3CDTF">1999-02-01T16:53:28Z</dcterms:created>
  <dcterms:modified xsi:type="dcterms:W3CDTF">2018-12-19T10:48:03Z</dcterms:modified>
  <cp:category/>
  <cp:version/>
  <cp:contentType/>
  <cp:contentStatus/>
</cp:coreProperties>
</file>