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Planilha Orçamentária" sheetId="1" r:id="rId1"/>
    <sheet name="Cronograma" sheetId="2" r:id="rId2"/>
  </sheets>
  <externalReferences>
    <externalReference r:id="rId5"/>
  </externalReferences>
  <definedNames>
    <definedName name="_xlnm.Print_Area" localSheetId="1">'Cronograma'!$B$1:$I$31</definedName>
    <definedName name="_xlnm.Print_Area" localSheetId="0">'Planilha Orçamentária'!$B$1:$J$95</definedName>
    <definedName name="_xlnm.Print_Titles" localSheetId="0">'Planilha Orçamentária'!$1:$12</definedName>
  </definedNames>
  <calcPr fullCalcOnLoad="1"/>
</workbook>
</file>

<file path=xl/sharedStrings.xml><?xml version="1.0" encoding="utf-8"?>
<sst xmlns="http://schemas.openxmlformats.org/spreadsheetml/2006/main" count="291" uniqueCount="214">
  <si>
    <t>Item</t>
  </si>
  <si>
    <t>Descrição</t>
  </si>
  <si>
    <t>Quant.</t>
  </si>
  <si>
    <t>Unid.</t>
  </si>
  <si>
    <t>Valor Unitário</t>
  </si>
  <si>
    <t>Valor Total</t>
  </si>
  <si>
    <t>Subtotal</t>
  </si>
  <si>
    <t>2.1</t>
  </si>
  <si>
    <t>COBERTURA</t>
  </si>
  <si>
    <t>INSTALAÇÕES HIDRÁULICAS PARA ÁGUA</t>
  </si>
  <si>
    <t>ALVENARIA E OUTROS ELEMENTOS DIVISÓRIOS</t>
  </si>
  <si>
    <t>INSTALAÇÕES ELÉTRICAS</t>
  </si>
  <si>
    <t>PINTURA</t>
  </si>
  <si>
    <t>SERVIÇOS COMPLEMENTARES</t>
  </si>
  <si>
    <t>3.1</t>
  </si>
  <si>
    <t>3.2</t>
  </si>
  <si>
    <t>TOTAL</t>
  </si>
  <si>
    <t>m</t>
  </si>
  <si>
    <t>unid.</t>
  </si>
  <si>
    <t>4.1</t>
  </si>
  <si>
    <t>LIMPEZA DA OBRA</t>
  </si>
  <si>
    <t>m²</t>
  </si>
  <si>
    <t>Dispenser papel higiênico em ABS para rolão 300/600m, com visor</t>
  </si>
  <si>
    <t>Dispenser toalheiro em ABS para folhas</t>
  </si>
  <si>
    <t>Quadro Telesp/Telebrás de embutir (IP40, chapa N°6 msg) de 200x200x120mm</t>
  </si>
  <si>
    <t>Disjuntor termomagnético, bipolar 220/380V, corrente de 10A até 50A</t>
  </si>
  <si>
    <t>Cabo de cobre de 2,5 mm2 - isolamento 750 V, isolação em PVC 70°C</t>
  </si>
  <si>
    <t>Fio telefônico externo tipo FE-160</t>
  </si>
  <si>
    <t>Interruptor com 1 tecla simples e placa</t>
  </si>
  <si>
    <t>Interruptor com 2 teclas simples e placa</t>
  </si>
  <si>
    <t>Interruptor com 3 teclas simples e placa</t>
  </si>
  <si>
    <t>Limpeza final da obra</t>
  </si>
  <si>
    <t>Torneira de mesa para lavatório, acionamento hidromecâmico, com registro integrado regulador de vazão, em latão cromado, DN=1/2"</t>
  </si>
  <si>
    <t>SERVIÇOS PRELIMINARES</t>
  </si>
  <si>
    <t>Torneira de bancada para pia com bica móvel e arejador, em latão fundido cromado</t>
  </si>
  <si>
    <t>Pára-raios de distribuição, classe 21KV/5KA, completo, encapsulado com polímero</t>
  </si>
  <si>
    <t>Fio telefônico pirp FI-60, para ligação de aparelhos telefônicos</t>
  </si>
  <si>
    <t>cj.</t>
  </si>
  <si>
    <t>Bacia sifonada sem tampa - 6 litros</t>
  </si>
  <si>
    <t>Tanque simples de concreto pré-moldado de 600x600mm</t>
  </si>
  <si>
    <t>Dispenser para sabonete líquido, refil de 800ml</t>
  </si>
  <si>
    <t>Assento para bacia sanitária com abertura frontal, para pessoas com mobilidade reduzida</t>
  </si>
  <si>
    <t>Válvula de metal cromado de 1 1/2"</t>
  </si>
  <si>
    <t>Válvula americana</t>
  </si>
  <si>
    <t>1.1</t>
  </si>
  <si>
    <t>1.2</t>
  </si>
  <si>
    <t>5.1</t>
  </si>
  <si>
    <t>5.3</t>
  </si>
  <si>
    <t>5.4</t>
  </si>
  <si>
    <t>6.1</t>
  </si>
  <si>
    <t>6.2</t>
  </si>
  <si>
    <t>6.3</t>
  </si>
  <si>
    <t>6.4</t>
  </si>
  <si>
    <t>6.5</t>
  </si>
  <si>
    <t>7.1</t>
  </si>
  <si>
    <t>8.1</t>
  </si>
  <si>
    <t>8.2</t>
  </si>
  <si>
    <t>10.1</t>
  </si>
  <si>
    <t>AREA</t>
  </si>
  <si>
    <t>Barra de apoio reta, para pessoas com mobilidade reduzida, em tubo de aço inoxidável de 1 1/2´ x 800 mm</t>
  </si>
  <si>
    <t>Cuba de louça de embutir oval</t>
  </si>
  <si>
    <t>Quadro de distribuição universal de embutir, para disjuntores 16 DIN / 12 Bolt-on - 150 A - sem componentes</t>
  </si>
  <si>
    <t>Tomada 2P+T de 20 A - 250 V, completa</t>
  </si>
  <si>
    <t>Reator eletrônico de alto fator de potência com partida instantânea, para uma lâmpada fluorescente tubular, base bipino bilateral, 32 W - 127 V / 220 V</t>
  </si>
  <si>
    <t>Lâmpada fluorescente tubular, base bipino bilateral de 32 W</t>
  </si>
  <si>
    <t>Corrimão tubular em aço galvanizado, diâmetro 1 1/2´</t>
  </si>
  <si>
    <t>Pintura de extintor de gás carbônico, pó químico seco, ou água pressurizada, com capacidade até 12 kg</t>
  </si>
  <si>
    <t>Placa de identificação para obra</t>
  </si>
  <si>
    <t>Calha, rufo, afins em chapa galvanizada nº 26 - corte 0,33 m</t>
  </si>
  <si>
    <t>Torneira curta com rosca para uso geral, em latão fundido sem acabamento, DN= 3/4´</t>
  </si>
  <si>
    <t>Caixa de medição externa tipo ´M´ (900 x 1200 x 270) mm, padrão Eletropaulo</t>
  </si>
  <si>
    <t>Luminária blindada, arandela 45º e 90º, para lâmpada fluorescente compacta e incandescente de 100W</t>
  </si>
  <si>
    <t>Luminária de embutir redonda para 2 lâmpadas fluorescentes compactas de 18/26W</t>
  </si>
  <si>
    <t>Lâmpada fluorescente compacta ´2U´, base G-24D-3 de 26 W</t>
  </si>
  <si>
    <t>Divisória em placas de granito com espessura de 3 cm</t>
  </si>
  <si>
    <t>ESQUADRIAS E ELEMENTOS EM ALUMÍNIO E FERRO</t>
  </si>
  <si>
    <t>Extintor manual de pó químico seco ABC - capacidade de 6 kg</t>
  </si>
  <si>
    <t>Extintor manual de água pressurizada - capacidade de 10 litros</t>
  </si>
  <si>
    <t>Projeto de prevenção e combate a incêndio</t>
  </si>
  <si>
    <t>Adesivo vinílico, padrão regulamentado, para sinalização de incêndio</t>
  </si>
  <si>
    <t>ALAMBRADO E PORTÕES</t>
  </si>
  <si>
    <t>Bloco autônomo de iluminação de emergência com autonomia mínima de 1 hora, equipado com 2 lâmpadas de 11 W</t>
  </si>
  <si>
    <t>Valor Total +BDI 15%</t>
  </si>
  <si>
    <t>Portão de ferro perfilado, tipo parque</t>
  </si>
  <si>
    <t xml:space="preserve">                         PREFEITURA MUNICIPAL DE CERQUEIRA CÉSAR</t>
  </si>
  <si>
    <t xml:space="preserve">                     Departamento de Engenharia</t>
  </si>
  <si>
    <t>5.2</t>
  </si>
  <si>
    <t>5.5</t>
  </si>
  <si>
    <t>6.6</t>
  </si>
  <si>
    <t>6.7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</si>
  <si>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</si>
  <si>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</si>
  <si>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</si>
  <si>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</si>
  <si>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</si>
  <si>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</si>
  <si>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</si>
  <si>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</si>
  <si>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</si>
  <si>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Bebedouro elétrico de pressão em aço inoxidável, capacidade de refrigeração de 06 l/h</t>
  </si>
  <si>
    <t>Cuba em aço inoxidável simples de 560x330x140mm</t>
  </si>
  <si>
    <t>Hugo Vieira dos Santos</t>
  </si>
  <si>
    <t>CREA SP 5069465540</t>
  </si>
  <si>
    <t>Engenheiro Civil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</si>
  <si>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</si>
  <si>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</si>
  <si>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</si>
  <si>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</si>
  <si>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</si>
  <si>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</si>
  <si>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</si>
  <si>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</si>
  <si>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</si>
  <si>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</si>
  <si>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</si>
  <si>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</si>
  <si>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</si>
  <si>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</si>
  <si>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</si>
  <si>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</si>
  <si>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</si>
  <si>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</si>
  <si>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</si>
  <si>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</si>
  <si>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</si>
  <si>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</si>
  <si>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CPOS 02.08.020</t>
  </si>
  <si>
    <t>CPOS 34.05.320</t>
  </si>
  <si>
    <t>CPOS 14.30.010</t>
  </si>
  <si>
    <t>CPOS 14.30.270</t>
  </si>
  <si>
    <t>Divisória em placas de gesso acartonado, resistência ao fogo 30 minutos, espessura 73/48mm - 1ST / 1ST LM</t>
  </si>
  <si>
    <t>CPOS 44.01.050</t>
  </si>
  <si>
    <t>Tampa de plástico para bacia sanitária</t>
  </si>
  <si>
    <t>CPOS 44.20.280</t>
  </si>
  <si>
    <t>CPOS 30.08.020</t>
  </si>
  <si>
    <t>CPOS 30.01.030</t>
  </si>
  <si>
    <t>CPOS 44.01.270</t>
  </si>
  <si>
    <t>CPOS 44.20.640</t>
  </si>
  <si>
    <t>CPOS 44.03.720</t>
  </si>
  <si>
    <t>CPOS 44.03.470</t>
  </si>
  <si>
    <t>CPOS 44.06.320</t>
  </si>
  <si>
    <t>CPOS 44.20.620</t>
  </si>
  <si>
    <t>CPOS 44.01.340</t>
  </si>
  <si>
    <t>CPOS 44.03.380</t>
  </si>
  <si>
    <t>CPOS 36.03.060</t>
  </si>
  <si>
    <t>CPOS 36.07.070</t>
  </si>
  <si>
    <t>CPOS 37.01.020</t>
  </si>
  <si>
    <t>CPOS 37.03.200</t>
  </si>
  <si>
    <t>Cabo de cobre flexível, isolado, 16 mm2, anti-chama, 450/750 V, para distribuição - fornecimento e instalação. AF_12/2015</t>
  </si>
  <si>
    <t>SINAPI 92981</t>
  </si>
  <si>
    <t>CPOS 37.13.630</t>
  </si>
  <si>
    <t>CPOS 39.02.016</t>
  </si>
  <si>
    <t>CPOS 39.11.090</t>
  </si>
  <si>
    <t>CPOS 39.11.110</t>
  </si>
  <si>
    <t>CPOS 40.05.020</t>
  </si>
  <si>
    <t>CPOS 40.05.040</t>
  </si>
  <si>
    <t>CPOS 40.05.060</t>
  </si>
  <si>
    <t>CPOS 40.04.460</t>
  </si>
  <si>
    <t>CPOS 41.14.090</t>
  </si>
  <si>
    <t>CPOS 41.09.630</t>
  </si>
  <si>
    <t>Luminária retangular de sobrepor tipo calha fechada com difusor em acrílico translúcido para 2 lâmpadas fluorescentes de 28/32/36/54W</t>
  </si>
  <si>
    <t>CPOS 41.07.070</t>
  </si>
  <si>
    <t>CPOS 41.07.820</t>
  </si>
  <si>
    <t>CPOS 41.13.180</t>
  </si>
  <si>
    <t>CPOS 41.14.310</t>
  </si>
  <si>
    <t>CPOS 24.03.310</t>
  </si>
  <si>
    <t>Tinta acrílica em massa, inclusive preparo</t>
  </si>
  <si>
    <t>CPOS 50.20.170</t>
  </si>
  <si>
    <t>CPOS 33.10.050</t>
  </si>
  <si>
    <t>CPOS 44.03.050</t>
  </si>
  <si>
    <t>CPOS 44.03.180</t>
  </si>
  <si>
    <t>CPOS 44.03.130</t>
  </si>
  <si>
    <t>Luminária para balizamento ou aclaramento de sobrepor completa com lâmpada fluorescente compacta de 9 W</t>
  </si>
  <si>
    <t>CPOS 50.05.240</t>
  </si>
  <si>
    <t>CPOS 50.10.120</t>
  </si>
  <si>
    <t>CPOS 50.10.100</t>
  </si>
  <si>
    <t>CPOS 50.05.260</t>
  </si>
  <si>
    <t>CPOS 97.01.010</t>
  </si>
  <si>
    <t>CPOS 55.01.020</t>
  </si>
  <si>
    <t>CPOS 16.33.080</t>
  </si>
  <si>
    <t>CRONOGRAMA FÍSICO-FINANCEIRO</t>
  </si>
  <si>
    <t>ITEM</t>
  </si>
  <si>
    <t>DESCRIÇÃO DO SERVIÇO</t>
  </si>
  <si>
    <t>Total</t>
  </si>
  <si>
    <t>%</t>
  </si>
  <si>
    <t>ESQUADRIAS EM FERRO</t>
  </si>
  <si>
    <t>Engenheira Civil</t>
  </si>
  <si>
    <t xml:space="preserve">Data Base SINAPI: </t>
  </si>
  <si>
    <t>CPOS 30.08.060</t>
  </si>
  <si>
    <t>Bacia sifonada de louça para pessoas com mobilidade reduzida - 6 litros</t>
  </si>
  <si>
    <t>CPOS 30.03.030</t>
  </si>
  <si>
    <t>Reator eletrônico de alto fator de potência com partida instantânea, para uma lâmpada fluorescente compacta"2U", base G24q-3, 26 W - 220 V</t>
  </si>
  <si>
    <t>CPOS 41.09.870</t>
  </si>
  <si>
    <t>REPASSE</t>
  </si>
  <si>
    <t>CONTRAPARTIDA</t>
  </si>
  <si>
    <r>
      <rPr>
        <b/>
        <sz val="10"/>
        <rFont val="Calibri"/>
        <family val="2"/>
      </rPr>
      <t>Proponente</t>
    </r>
    <r>
      <rPr>
        <sz val="10"/>
        <rFont val="Calibri"/>
        <family val="2"/>
      </rPr>
      <t>: Prefeitura Municipal de Cerqueira César</t>
    </r>
  </si>
  <si>
    <r>
      <t>Assunto/Título</t>
    </r>
    <r>
      <rPr>
        <sz val="10"/>
        <rFont val="Calibri"/>
        <family val="2"/>
      </rPr>
      <t>: Construção de prédio para o Centro de Convivência da Criança e do Adolescente</t>
    </r>
  </si>
  <si>
    <r>
      <t xml:space="preserve">Local: </t>
    </r>
    <r>
      <rPr>
        <sz val="10"/>
        <rFont val="Calibri"/>
        <family val="2"/>
      </rPr>
      <t>Rua 31, s/ n° - Parque Nove de Julho</t>
    </r>
  </si>
  <si>
    <r>
      <rPr>
        <b/>
        <sz val="10"/>
        <rFont val="Calibri"/>
        <family val="2"/>
      </rPr>
      <t>Município:</t>
    </r>
    <r>
      <rPr>
        <sz val="10"/>
        <rFont val="Calibri"/>
        <family val="2"/>
      </rPr>
      <t xml:space="preserve"> Cerqueira César</t>
    </r>
  </si>
  <si>
    <r>
      <t>Áreas:</t>
    </r>
    <r>
      <rPr>
        <sz val="10"/>
        <rFont val="Calibri"/>
        <family val="2"/>
      </rPr>
      <t xml:space="preserve"> de construção nova = 141,33 m²</t>
    </r>
  </si>
  <si>
    <r>
      <t xml:space="preserve">REGIME DE EXECUÇÃO DA OBRA: </t>
    </r>
    <r>
      <rPr>
        <sz val="10"/>
        <rFont val="Calibri"/>
        <family val="2"/>
      </rPr>
      <t>Empreitada Global</t>
    </r>
  </si>
  <si>
    <t>1º MÊS</t>
  </si>
  <si>
    <t>2º MÊS</t>
  </si>
  <si>
    <t>3º MÊS</t>
  </si>
  <si>
    <t>4º MÊS</t>
  </si>
  <si>
    <t>8.3</t>
  </si>
  <si>
    <t>CPOS 33.02.080</t>
  </si>
  <si>
    <t>Massa corrida à base de resina acrílica</t>
  </si>
  <si>
    <t>7.2</t>
  </si>
  <si>
    <t>CPOS 26.02.060</t>
  </si>
  <si>
    <t>Vidro temperado incolor de 10 mm</t>
  </si>
  <si>
    <t>Cerqueira César, 30 de novembro de 2018.</t>
  </si>
  <si>
    <t xml:space="preserve">Data Base CPOS 173: </t>
  </si>
  <si>
    <t>Código CPOS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</si>
</sst>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.00"/>
    <numFmt numFmtId="179" formatCode="#,##0.00000_);\(#,##0.00000\)"/>
    <numFmt numFmtId="180" formatCode="0.0%"/>
    <numFmt numFmtId="181" formatCode="[$-416]dddd\,\ d&quot; de &quot;mmmm&quot; de &quot;yyyy"/>
    <numFmt numFmtId="182" formatCode="dd/mm/yy;@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i/>
      <sz val="8"/>
      <name val="Arial"/>
      <family val="2"/>
    </font>
    <font>
      <sz val="10"/>
      <color indexed="56"/>
      <name val="Verdana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49">
      <alignment/>
      <protection/>
    </xf>
    <xf numFmtId="0" fontId="7" fillId="0" borderId="0" xfId="49" applyFont="1">
      <alignment/>
      <protection/>
    </xf>
    <xf numFmtId="0" fontId="8" fillId="0" borderId="0" xfId="49" applyFont="1" applyAlignment="1">
      <alignment/>
      <protection/>
    </xf>
    <xf numFmtId="0" fontId="9" fillId="0" borderId="0" xfId="49" applyFont="1" applyAlignment="1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left"/>
      <protection/>
    </xf>
    <xf numFmtId="2" fontId="4" fillId="0" borderId="0" xfId="49" applyNumberFormat="1" applyFont="1" applyAlignment="1">
      <alignment horizontal="left"/>
      <protection/>
    </xf>
    <xf numFmtId="0" fontId="0" fillId="0" borderId="0" xfId="49" applyFont="1" applyAlignment="1">
      <alignment horizontal="left"/>
      <protection/>
    </xf>
    <xf numFmtId="0" fontId="2" fillId="0" borderId="10" xfId="49" applyFont="1" applyBorder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1" fillId="0" borderId="12" xfId="49" applyFont="1" applyBorder="1" applyAlignment="1">
      <alignment horizontal="left" vertical="top" wrapText="1"/>
      <protection/>
    </xf>
    <xf numFmtId="0" fontId="1" fillId="0" borderId="13" xfId="49" applyFont="1" applyBorder="1" applyAlignment="1">
      <alignment vertical="top" wrapText="1"/>
      <protection/>
    </xf>
    <xf numFmtId="170" fontId="1" fillId="0" borderId="14" xfId="49" applyNumberFormat="1" applyFont="1" applyBorder="1" applyAlignment="1">
      <alignment vertical="top" wrapText="1"/>
      <protection/>
    </xf>
    <xf numFmtId="10" fontId="1" fillId="0" borderId="15" xfId="52" applyNumberFormat="1" applyFont="1" applyBorder="1" applyAlignment="1">
      <alignment vertical="top" wrapText="1"/>
    </xf>
    <xf numFmtId="170" fontId="0" fillId="0" borderId="0" xfId="49" applyNumberFormat="1">
      <alignment/>
      <protection/>
    </xf>
    <xf numFmtId="0" fontId="1" fillId="0" borderId="16" xfId="49" applyFont="1" applyBorder="1" applyAlignment="1">
      <alignment horizontal="left" vertical="top" wrapText="1"/>
      <protection/>
    </xf>
    <xf numFmtId="0" fontId="1" fillId="0" borderId="17" xfId="49" applyFont="1" applyBorder="1" applyAlignment="1">
      <alignment vertical="top" wrapText="1"/>
      <protection/>
    </xf>
    <xf numFmtId="170" fontId="1" fillId="0" borderId="0" xfId="49" applyNumberFormat="1" applyFont="1" applyBorder="1" applyAlignment="1">
      <alignment vertical="top" wrapText="1"/>
      <protection/>
    </xf>
    <xf numFmtId="0" fontId="1" fillId="0" borderId="18" xfId="49" applyFont="1" applyBorder="1" applyAlignment="1">
      <alignment vertical="top" wrapText="1"/>
      <protection/>
    </xf>
    <xf numFmtId="170" fontId="1" fillId="0" borderId="19" xfId="49" applyNumberFormat="1" applyFont="1" applyBorder="1" applyAlignment="1">
      <alignment vertical="top" wrapText="1"/>
      <protection/>
    </xf>
    <xf numFmtId="0" fontId="1" fillId="0" borderId="0" xfId="49" applyFont="1" applyBorder="1">
      <alignment/>
      <protection/>
    </xf>
    <xf numFmtId="170" fontId="2" fillId="0" borderId="20" xfId="49" applyNumberFormat="1" applyFont="1" applyBorder="1">
      <alignment/>
      <protection/>
    </xf>
    <xf numFmtId="10" fontId="2" fillId="0" borderId="21" xfId="49" applyNumberFormat="1" applyFont="1" applyBorder="1">
      <alignment/>
      <protection/>
    </xf>
    <xf numFmtId="0" fontId="1" fillId="0" borderId="0" xfId="49" applyFont="1">
      <alignment/>
      <protection/>
    </xf>
    <xf numFmtId="0" fontId="1" fillId="0" borderId="22" xfId="49" applyFont="1" applyBorder="1">
      <alignment/>
      <protection/>
    </xf>
    <xf numFmtId="0" fontId="2" fillId="0" borderId="0" xfId="49" applyFont="1">
      <alignment/>
      <protection/>
    </xf>
    <xf numFmtId="0" fontId="6" fillId="0" borderId="0" xfId="49" applyFont="1">
      <alignment/>
      <protection/>
    </xf>
    <xf numFmtId="178" fontId="1" fillId="0" borderId="0" xfId="49" applyNumberFormat="1" applyFo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left" vertical="center"/>
    </xf>
    <xf numFmtId="182" fontId="12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2" fontId="37" fillId="0" borderId="23" xfId="0" applyNumberFormat="1" applyFont="1" applyFill="1" applyBorder="1" applyAlignment="1">
      <alignment horizontal="center" vertical="center" wrapText="1"/>
    </xf>
    <xf numFmtId="170" fontId="37" fillId="0" borderId="2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6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right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right" vertical="center" wrapText="1"/>
    </xf>
    <xf numFmtId="170" fontId="36" fillId="0" borderId="23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horizontal="center" vertical="center"/>
    </xf>
    <xf numFmtId="170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0" fontId="37" fillId="0" borderId="0" xfId="0" applyNumberFormat="1" applyFont="1" applyBorder="1" applyAlignment="1">
      <alignment vertical="center"/>
    </xf>
    <xf numFmtId="170" fontId="37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6" fillId="0" borderId="0" xfId="0" applyFont="1" applyAlignment="1">
      <alignment vertical="center"/>
    </xf>
    <xf numFmtId="2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2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179" fontId="37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4" fontId="1" fillId="0" borderId="15" xfId="52" applyNumberFormat="1" applyFont="1" applyBorder="1" applyAlignment="1">
      <alignment vertical="top" wrapText="1"/>
    </xf>
    <xf numFmtId="4" fontId="2" fillId="0" borderId="24" xfId="49" applyNumberFormat="1" applyFont="1" applyFill="1" applyBorder="1" applyAlignment="1">
      <alignment/>
      <protection/>
    </xf>
    <xf numFmtId="4" fontId="1" fillId="0" borderId="25" xfId="52" applyNumberFormat="1" applyFont="1" applyBorder="1" applyAlignment="1">
      <alignment vertical="top" wrapText="1"/>
    </xf>
    <xf numFmtId="0" fontId="1" fillId="0" borderId="0" xfId="49" applyFont="1" applyAlignment="1">
      <alignment horizontal="right"/>
      <protection/>
    </xf>
    <xf numFmtId="178" fontId="11" fillId="33" borderId="20" xfId="49" applyNumberFormat="1" applyFont="1" applyFill="1" applyBorder="1">
      <alignment/>
      <protection/>
    </xf>
    <xf numFmtId="0" fontId="13" fillId="0" borderId="0" xfId="0" applyFont="1" applyAlignment="1">
      <alignment horizontal="left" vertic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right" vertical="center" wrapText="1"/>
    </xf>
    <xf numFmtId="0" fontId="37" fillId="0" borderId="19" xfId="0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right" vertical="center" wrapText="1"/>
    </xf>
    <xf numFmtId="0" fontId="8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4" fillId="0" borderId="0" xfId="49" applyFont="1" applyAlignment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02\arquivo%20engenharia\HUGO\1.%20Projetos\2015\8.%20Centro%20de%20Conviv&#234;ncia%20da%20Crian&#231;a\R0\Planilha%20Or&#231;ament&#225;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"/>
    </sheetNames>
    <sheetDataSet>
      <sheetData sheetId="0">
        <row r="4">
          <cell r="B4" t="str">
            <v>Proponente: Prefeitura Municipal de Cerqueira César</v>
          </cell>
        </row>
        <row r="5">
          <cell r="B5" t="str">
            <v>Assunto/Título: Construção de prédio para o Centro de Convivência da Criança e do Adolescente</v>
          </cell>
        </row>
        <row r="6">
          <cell r="B6" t="str">
            <v>Local: Rua 31, s/ n° - Parque Nove de Julho</v>
          </cell>
          <cell r="E6" t="str">
            <v>Município: Cerqueira César</v>
          </cell>
        </row>
        <row r="7">
          <cell r="B7" t="str">
            <v>Áreas: de construção nova = 141,33 m²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8"/>
  <sheetViews>
    <sheetView zoomScale="160" zoomScaleNormal="160" zoomScalePageLayoutView="0" workbookViewId="0" topLeftCell="A79">
      <selection activeCell="N70" sqref="N70"/>
    </sheetView>
  </sheetViews>
  <sheetFormatPr defaultColWidth="9.140625" defaultRowHeight="12.75"/>
  <cols>
    <col min="1" max="1" width="3.7109375" style="30" customWidth="1"/>
    <col min="2" max="2" width="4.8515625" style="29" customWidth="1"/>
    <col min="3" max="3" width="12.7109375" style="46" customWidth="1"/>
    <col min="4" max="4" width="35.7109375" style="30" customWidth="1"/>
    <col min="5" max="5" width="6.28125" style="47" customWidth="1"/>
    <col min="6" max="6" width="5.8515625" style="29" customWidth="1"/>
    <col min="7" max="7" width="11.7109375" style="30" customWidth="1"/>
    <col min="8" max="8" width="11.7109375" style="30" hidden="1" customWidth="1"/>
    <col min="9" max="9" width="11.7109375" style="30" customWidth="1"/>
    <col min="10" max="12" width="12.28125" style="30" customWidth="1"/>
    <col min="13" max="13" width="3.7109375" style="30" customWidth="1"/>
    <col min="14" max="16384" width="9.140625" style="30" customWidth="1"/>
  </cols>
  <sheetData>
    <row r="1" spans="3:13" ht="21">
      <c r="C1" s="29"/>
      <c r="E1" s="31"/>
      <c r="F1" s="31"/>
      <c r="G1" s="32"/>
      <c r="H1" s="32"/>
      <c r="I1" s="32"/>
      <c r="J1" s="32"/>
      <c r="K1" s="32"/>
      <c r="L1" s="32"/>
      <c r="M1" s="33"/>
    </row>
    <row r="2" spans="2:13" ht="21">
      <c r="B2" s="89" t="s">
        <v>84</v>
      </c>
      <c r="C2" s="89"/>
      <c r="D2" s="89"/>
      <c r="E2" s="89"/>
      <c r="F2" s="89"/>
      <c r="G2" s="89"/>
      <c r="H2" s="89"/>
      <c r="I2" s="89"/>
      <c r="J2" s="89"/>
      <c r="K2" s="34"/>
      <c r="L2" s="34"/>
      <c r="M2" s="35"/>
    </row>
    <row r="3" spans="2:12" ht="21">
      <c r="B3" s="90" t="s">
        <v>85</v>
      </c>
      <c r="C3" s="90"/>
      <c r="D3" s="90"/>
      <c r="E3" s="90"/>
      <c r="F3" s="90"/>
      <c r="G3" s="90"/>
      <c r="H3" s="90"/>
      <c r="I3" s="90"/>
      <c r="J3" s="90"/>
      <c r="K3" s="36"/>
      <c r="L3" s="36"/>
    </row>
    <row r="4" spans="2:13" ht="15.75">
      <c r="B4" s="91" t="s">
        <v>195</v>
      </c>
      <c r="C4" s="91"/>
      <c r="D4" s="91"/>
      <c r="E4" s="91"/>
      <c r="F4" s="91"/>
      <c r="G4" s="91"/>
      <c r="H4" s="91"/>
      <c r="I4" s="91"/>
      <c r="J4" s="91"/>
      <c r="K4" s="37"/>
      <c r="L4" s="37"/>
      <c r="M4" s="38"/>
    </row>
    <row r="5" spans="2:12" ht="12.75">
      <c r="B5" s="85" t="s">
        <v>196</v>
      </c>
      <c r="C5" s="85"/>
      <c r="D5" s="85"/>
      <c r="E5" s="85"/>
      <c r="F5" s="85"/>
      <c r="G5" s="85"/>
      <c r="H5" s="85"/>
      <c r="I5" s="85"/>
      <c r="J5" s="85"/>
      <c r="K5" s="39"/>
      <c r="L5" s="39"/>
    </row>
    <row r="6" spans="2:12" ht="12.75">
      <c r="B6" s="85" t="s">
        <v>197</v>
      </c>
      <c r="C6" s="85"/>
      <c r="D6" s="85"/>
      <c r="E6" s="92" t="s">
        <v>198</v>
      </c>
      <c r="F6" s="92"/>
      <c r="G6" s="92"/>
      <c r="H6" s="92"/>
      <c r="I6" s="92"/>
      <c r="J6" s="92"/>
      <c r="K6" s="40"/>
      <c r="L6" s="40"/>
    </row>
    <row r="7" spans="2:12" ht="12.75">
      <c r="B7" s="85" t="s">
        <v>199</v>
      </c>
      <c r="C7" s="85"/>
      <c r="D7" s="85"/>
      <c r="E7" s="85"/>
      <c r="F7" s="85"/>
      <c r="G7" s="85"/>
      <c r="H7" s="85"/>
      <c r="I7" s="85"/>
      <c r="J7" s="85"/>
      <c r="K7" s="39"/>
      <c r="L7" s="39"/>
    </row>
    <row r="8" spans="2:9" ht="12.75">
      <c r="B8" s="41"/>
      <c r="C8" s="42"/>
      <c r="D8" s="37"/>
      <c r="E8" s="43" t="s">
        <v>212</v>
      </c>
      <c r="G8" s="44">
        <v>43283</v>
      </c>
      <c r="H8" s="44"/>
      <c r="I8" s="45"/>
    </row>
    <row r="9" spans="2:9" ht="12.75">
      <c r="B9" s="41"/>
      <c r="C9" s="42"/>
      <c r="D9" s="37"/>
      <c r="E9" s="43" t="s">
        <v>187</v>
      </c>
      <c r="G9" s="44">
        <v>43388</v>
      </c>
      <c r="H9" s="44"/>
      <c r="I9" s="45"/>
    </row>
    <row r="10" spans="2:12" ht="12.75">
      <c r="B10" s="85" t="s">
        <v>200</v>
      </c>
      <c r="C10" s="85"/>
      <c r="D10" s="85"/>
      <c r="E10" s="85"/>
      <c r="F10" s="85"/>
      <c r="G10" s="85"/>
      <c r="H10" s="85"/>
      <c r="I10" s="85"/>
      <c r="J10" s="85"/>
      <c r="K10" s="39"/>
      <c r="L10" s="39"/>
    </row>
    <row r="12" spans="2:12" ht="22.5">
      <c r="B12" s="48" t="s">
        <v>0</v>
      </c>
      <c r="C12" s="48" t="s">
        <v>213</v>
      </c>
      <c r="D12" s="48" t="s">
        <v>1</v>
      </c>
      <c r="E12" s="48" t="s">
        <v>2</v>
      </c>
      <c r="F12" s="48" t="s">
        <v>3</v>
      </c>
      <c r="G12" s="48" t="s">
        <v>4</v>
      </c>
      <c r="H12" s="48" t="s">
        <v>4</v>
      </c>
      <c r="I12" s="48" t="s">
        <v>5</v>
      </c>
      <c r="J12" s="48" t="s">
        <v>82</v>
      </c>
      <c r="K12" s="48" t="s">
        <v>194</v>
      </c>
      <c r="L12" s="48" t="s">
        <v>193</v>
      </c>
    </row>
    <row r="13" spans="2:12" ht="15" customHeight="1">
      <c r="B13" s="48">
        <v>1</v>
      </c>
      <c r="C13" s="94" t="s">
        <v>33</v>
      </c>
      <c r="D13" s="95"/>
      <c r="E13" s="95"/>
      <c r="F13" s="95"/>
      <c r="G13" s="95"/>
      <c r="H13" s="95"/>
      <c r="I13" s="95"/>
      <c r="J13" s="95"/>
      <c r="K13" s="95"/>
      <c r="L13" s="96"/>
    </row>
    <row r="14" spans="2:12" s="53" customFormat="1" ht="12.75">
      <c r="B14" s="49" t="s">
        <v>44</v>
      </c>
      <c r="C14" s="49" t="s">
        <v>58</v>
      </c>
      <c r="D14" s="50" t="s">
        <v>78</v>
      </c>
      <c r="E14" s="51">
        <v>141.33</v>
      </c>
      <c r="F14" s="49" t="s">
        <v>21</v>
      </c>
      <c r="G14" s="52">
        <f>H14*0.9</f>
        <v>1.8</v>
      </c>
      <c r="H14" s="52">
        <v>2</v>
      </c>
      <c r="I14" s="52">
        <f>G14*E14</f>
        <v>254.39400000000003</v>
      </c>
      <c r="J14" s="52">
        <f>I14*1.15</f>
        <v>292.55310000000003</v>
      </c>
      <c r="K14" s="52">
        <f>J14-L14</f>
        <v>195.90019405711297</v>
      </c>
      <c r="L14" s="52">
        <f>J14*(17184.15/$J$88)</f>
        <v>96.65290594288705</v>
      </c>
    </row>
    <row r="15" spans="2:12" s="53" customFormat="1" ht="12.75">
      <c r="B15" s="49" t="s">
        <v>45</v>
      </c>
      <c r="C15" s="49" t="s">
        <v>126</v>
      </c>
      <c r="D15" s="50" t="s">
        <v>67</v>
      </c>
      <c r="E15" s="51">
        <f>5*8*0.3*0.3</f>
        <v>3.5999999999999996</v>
      </c>
      <c r="F15" s="49" t="s">
        <v>21</v>
      </c>
      <c r="G15" s="52">
        <f>H15*0.9</f>
        <v>322.983</v>
      </c>
      <c r="H15" s="52">
        <v>358.87</v>
      </c>
      <c r="I15" s="52">
        <f>G15*E15</f>
        <v>1162.7387999999999</v>
      </c>
      <c r="J15" s="52">
        <f>I15*1.15</f>
        <v>1337.1496199999997</v>
      </c>
      <c r="K15" s="52">
        <f>J15-L15</f>
        <v>895.3857266984858</v>
      </c>
      <c r="L15" s="52">
        <f>J15*(17184.15/$J$88)</f>
        <v>441.76389330151386</v>
      </c>
    </row>
    <row r="16" spans="2:12" s="53" customFormat="1" ht="12.75">
      <c r="B16" s="97" t="s">
        <v>6</v>
      </c>
      <c r="C16" s="98"/>
      <c r="D16" s="98"/>
      <c r="E16" s="98"/>
      <c r="F16" s="98"/>
      <c r="G16" s="98"/>
      <c r="H16" s="99"/>
      <c r="I16" s="52">
        <f>SUM(I14:I15)</f>
        <v>1417.1327999999999</v>
      </c>
      <c r="J16" s="52">
        <f>SUM(J14:J15)</f>
        <v>1629.7027199999998</v>
      </c>
      <c r="K16" s="52">
        <f>SUM(K14:K15)</f>
        <v>1091.2859207555987</v>
      </c>
      <c r="L16" s="52">
        <f>SUM(L14:L15)</f>
        <v>538.4167992444009</v>
      </c>
    </row>
    <row r="17" spans="2:12" s="53" customFormat="1" ht="15" customHeight="1">
      <c r="B17" s="54">
        <v>2</v>
      </c>
      <c r="C17" s="86" t="s">
        <v>80</v>
      </c>
      <c r="D17" s="87"/>
      <c r="E17" s="87"/>
      <c r="F17" s="87"/>
      <c r="G17" s="87"/>
      <c r="H17" s="87"/>
      <c r="I17" s="87"/>
      <c r="J17" s="87"/>
      <c r="K17" s="87"/>
      <c r="L17" s="88"/>
    </row>
    <row r="18" spans="2:12" s="53" customFormat="1" ht="12.75">
      <c r="B18" s="49" t="s">
        <v>7</v>
      </c>
      <c r="C18" s="49" t="s">
        <v>127</v>
      </c>
      <c r="D18" s="50" t="s">
        <v>83</v>
      </c>
      <c r="E18" s="51">
        <f>0.9*2</f>
        <v>1.8</v>
      </c>
      <c r="F18" s="49" t="s">
        <v>21</v>
      </c>
      <c r="G18" s="52">
        <f>H18*0.9</f>
        <v>375.687</v>
      </c>
      <c r="H18" s="52">
        <v>417.43</v>
      </c>
      <c r="I18" s="52">
        <f>G18*E18</f>
        <v>676.2366000000001</v>
      </c>
      <c r="J18" s="52">
        <f>I18*1.15</f>
        <v>777.67209</v>
      </c>
      <c r="K18" s="52">
        <f>J18-L18</f>
        <v>520.7468775541965</v>
      </c>
      <c r="L18" s="52">
        <f>J18*(17184.15/$J$88)</f>
        <v>256.9252124458035</v>
      </c>
    </row>
    <row r="19" spans="2:12" s="53" customFormat="1" ht="12.75">
      <c r="B19" s="54"/>
      <c r="C19" s="54"/>
      <c r="D19" s="55" t="s">
        <v>6</v>
      </c>
      <c r="E19" s="51"/>
      <c r="F19" s="49"/>
      <c r="G19" s="52"/>
      <c r="H19" s="52"/>
      <c r="I19" s="52">
        <f>SUM(I17:I18)</f>
        <v>676.2366000000001</v>
      </c>
      <c r="J19" s="52">
        <f>SUM(J17:J18)</f>
        <v>777.67209</v>
      </c>
      <c r="K19" s="52">
        <f>SUM(K18)</f>
        <v>520.7468775541965</v>
      </c>
      <c r="L19" s="52">
        <f>L18</f>
        <v>256.9252124458035</v>
      </c>
    </row>
    <row r="20" spans="2:12" s="53" customFormat="1" ht="15" customHeight="1">
      <c r="B20" s="54">
        <v>3</v>
      </c>
      <c r="C20" s="86" t="s">
        <v>10</v>
      </c>
      <c r="D20" s="87"/>
      <c r="E20" s="87"/>
      <c r="F20" s="87"/>
      <c r="G20" s="87"/>
      <c r="H20" s="87"/>
      <c r="I20" s="87"/>
      <c r="J20" s="87"/>
      <c r="K20" s="87"/>
      <c r="L20" s="88"/>
    </row>
    <row r="21" spans="2:12" s="53" customFormat="1" ht="22.5">
      <c r="B21" s="49" t="s">
        <v>14</v>
      </c>
      <c r="C21" s="49" t="s">
        <v>128</v>
      </c>
      <c r="D21" s="50" t="s">
        <v>74</v>
      </c>
      <c r="E21" s="56">
        <v>10</v>
      </c>
      <c r="F21" s="49" t="s">
        <v>21</v>
      </c>
      <c r="G21" s="52">
        <f>H21*0.9</f>
        <v>671.985</v>
      </c>
      <c r="H21" s="52">
        <v>746.65</v>
      </c>
      <c r="I21" s="52">
        <f>E21*G21</f>
        <v>6719.85</v>
      </c>
      <c r="J21" s="52">
        <f>I21*1.15</f>
        <v>7727.827499999999</v>
      </c>
      <c r="K21" s="52">
        <f>J21-L21</f>
        <v>5174.72864546605</v>
      </c>
      <c r="L21" s="52">
        <f>J21*(17184.15/$J$88)</f>
        <v>2553.098854533949</v>
      </c>
    </row>
    <row r="22" spans="2:12" s="53" customFormat="1" ht="33.75">
      <c r="B22" s="49" t="s">
        <v>15</v>
      </c>
      <c r="C22" s="49" t="s">
        <v>129</v>
      </c>
      <c r="D22" s="50" t="s">
        <v>130</v>
      </c>
      <c r="E22" s="51">
        <f>7.5*2.88</f>
        <v>21.599999999999998</v>
      </c>
      <c r="F22" s="49" t="s">
        <v>21</v>
      </c>
      <c r="G22" s="52">
        <f>H22*0.9</f>
        <v>81.783</v>
      </c>
      <c r="H22" s="52">
        <v>90.87</v>
      </c>
      <c r="I22" s="52">
        <f>E22*G22</f>
        <v>1766.5127999999997</v>
      </c>
      <c r="J22" s="52">
        <f>I22*1.15</f>
        <v>2031.4897199999996</v>
      </c>
      <c r="K22" s="52">
        <f>J22-L22</f>
        <v>1360.331612869698</v>
      </c>
      <c r="L22" s="52">
        <f>J22*(17184.15/$J$88)</f>
        <v>671.1581071303018</v>
      </c>
    </row>
    <row r="23" spans="2:12" s="53" customFormat="1" ht="12.75">
      <c r="B23" s="54"/>
      <c r="C23" s="54"/>
      <c r="D23" s="55" t="s">
        <v>6</v>
      </c>
      <c r="E23" s="51"/>
      <c r="F23" s="49"/>
      <c r="G23" s="52"/>
      <c r="H23" s="52"/>
      <c r="I23" s="52">
        <f>SUM(I21:I22)</f>
        <v>8486.3628</v>
      </c>
      <c r="J23" s="52">
        <f>SUM(J21:J22)</f>
        <v>9759.317219999999</v>
      </c>
      <c r="K23" s="52">
        <f>SUM(K21:K22)</f>
        <v>6535.060258335748</v>
      </c>
      <c r="L23" s="52">
        <f>SUM(L21:L22)</f>
        <v>3224.256961664251</v>
      </c>
    </row>
    <row r="24" spans="2:12" s="53" customFormat="1" ht="12.75">
      <c r="B24" s="54">
        <v>4</v>
      </c>
      <c r="C24" s="86" t="s">
        <v>8</v>
      </c>
      <c r="D24" s="87"/>
      <c r="E24" s="87"/>
      <c r="F24" s="87"/>
      <c r="G24" s="87"/>
      <c r="H24" s="87"/>
      <c r="I24" s="87"/>
      <c r="J24" s="87"/>
      <c r="K24" s="87"/>
      <c r="L24" s="88"/>
    </row>
    <row r="25" spans="2:12" s="53" customFormat="1" ht="22.5">
      <c r="B25" s="49" t="s">
        <v>19</v>
      </c>
      <c r="C25" s="49" t="s">
        <v>179</v>
      </c>
      <c r="D25" s="50" t="s">
        <v>68</v>
      </c>
      <c r="E25" s="51">
        <f>11.5+12.7+3.2+10.05+13.3+1.75+11.1+1.2+0.6</f>
        <v>65.39999999999999</v>
      </c>
      <c r="F25" s="49" t="s">
        <v>17</v>
      </c>
      <c r="G25" s="52">
        <f>H25*0.9</f>
        <v>51.525</v>
      </c>
      <c r="H25" s="52">
        <v>57.25</v>
      </c>
      <c r="I25" s="52">
        <f>G25*E25</f>
        <v>3369.7349999999997</v>
      </c>
      <c r="J25" s="52">
        <f>I25*1.15</f>
        <v>3875.1952499999993</v>
      </c>
      <c r="K25" s="52">
        <f>J25-L25</f>
        <v>2594.9186711205666</v>
      </c>
      <c r="L25" s="52">
        <f>J25*(17184.15/$J$88)</f>
        <v>1280.2765788794327</v>
      </c>
    </row>
    <row r="26" spans="2:12" s="53" customFormat="1" ht="12.75">
      <c r="B26" s="54"/>
      <c r="C26" s="54"/>
      <c r="D26" s="55" t="s">
        <v>6</v>
      </c>
      <c r="E26" s="51"/>
      <c r="F26" s="49"/>
      <c r="G26" s="52"/>
      <c r="H26" s="52"/>
      <c r="I26" s="52">
        <f>SUM(I25:I25)</f>
        <v>3369.7349999999997</v>
      </c>
      <c r="J26" s="52">
        <f>SUM(J25:J25)</f>
        <v>3875.1952499999993</v>
      </c>
      <c r="K26" s="52">
        <f>SUM(K25)</f>
        <v>2594.9186711205666</v>
      </c>
      <c r="L26" s="52">
        <f>L25</f>
        <v>1280.2765788794327</v>
      </c>
    </row>
    <row r="27" spans="2:12" s="53" customFormat="1" ht="12.75">
      <c r="B27" s="54">
        <v>5</v>
      </c>
      <c r="C27" s="86" t="s">
        <v>9</v>
      </c>
      <c r="D27" s="87"/>
      <c r="E27" s="87"/>
      <c r="F27" s="87"/>
      <c r="G27" s="87"/>
      <c r="H27" s="87"/>
      <c r="I27" s="87"/>
      <c r="J27" s="87"/>
      <c r="K27" s="87"/>
      <c r="L27" s="88"/>
    </row>
    <row r="28" spans="2:12" s="53" customFormat="1" ht="12.75">
      <c r="B28" s="49" t="s">
        <v>46</v>
      </c>
      <c r="C28" s="49" t="s">
        <v>131</v>
      </c>
      <c r="D28" s="50" t="s">
        <v>38</v>
      </c>
      <c r="E28" s="51">
        <v>2</v>
      </c>
      <c r="F28" s="49" t="s">
        <v>18</v>
      </c>
      <c r="G28" s="52">
        <f aca="true" t="shared" si="0" ref="G28:G41">H28*0.9</f>
        <v>160.812</v>
      </c>
      <c r="H28" s="52">
        <v>178.68</v>
      </c>
      <c r="I28" s="52">
        <f aca="true" t="shared" si="1" ref="I28:I41">E28*G28</f>
        <v>321.624</v>
      </c>
      <c r="J28" s="52">
        <f aca="true" t="shared" si="2" ref="J28:J41">I28*1.15</f>
        <v>369.8676</v>
      </c>
      <c r="K28" s="52">
        <f aca="true" t="shared" si="3" ref="K28:K41">J28-L28</f>
        <v>247.6717375937518</v>
      </c>
      <c r="L28" s="52">
        <f>J28*(17184.15/$J$88)</f>
        <v>122.19586240624818</v>
      </c>
    </row>
    <row r="29" spans="2:12" s="53" customFormat="1" ht="12.75">
      <c r="B29" s="49" t="s">
        <v>86</v>
      </c>
      <c r="C29" s="49" t="s">
        <v>133</v>
      </c>
      <c r="D29" s="50" t="s">
        <v>132</v>
      </c>
      <c r="E29" s="51">
        <v>2</v>
      </c>
      <c r="F29" s="49" t="s">
        <v>18</v>
      </c>
      <c r="G29" s="52">
        <f t="shared" si="0"/>
        <v>27.090000000000003</v>
      </c>
      <c r="H29" s="52">
        <v>30.1</v>
      </c>
      <c r="I29" s="52">
        <f t="shared" si="1"/>
        <v>54.18000000000001</v>
      </c>
      <c r="J29" s="52">
        <f t="shared" si="2"/>
        <v>62.307</v>
      </c>
      <c r="K29" s="52">
        <f t="shared" si="3"/>
        <v>41.72218100275313</v>
      </c>
      <c r="L29" s="52">
        <f>J29*(17184.15/$J$88)</f>
        <v>20.58481899724687</v>
      </c>
    </row>
    <row r="30" spans="2:12" s="53" customFormat="1" ht="22.5">
      <c r="B30" s="49" t="s">
        <v>47</v>
      </c>
      <c r="C30" s="49" t="s">
        <v>188</v>
      </c>
      <c r="D30" s="50" t="s">
        <v>189</v>
      </c>
      <c r="E30" s="51">
        <v>2</v>
      </c>
      <c r="F30" s="49" t="s">
        <v>18</v>
      </c>
      <c r="G30" s="52">
        <f t="shared" si="0"/>
        <v>474.03000000000003</v>
      </c>
      <c r="H30" s="52">
        <v>526.7</v>
      </c>
      <c r="I30" s="52">
        <f t="shared" si="1"/>
        <v>948.0600000000001</v>
      </c>
      <c r="J30" s="52">
        <f t="shared" si="2"/>
        <v>1090.269</v>
      </c>
      <c r="K30" s="52">
        <f t="shared" si="3"/>
        <v>730.0688615996703</v>
      </c>
      <c r="L30" s="52">
        <f>J30*(17184.15/$J$88)</f>
        <v>360.20013840032976</v>
      </c>
    </row>
    <row r="31" spans="2:12" s="53" customFormat="1" ht="22.5">
      <c r="B31" s="49" t="s">
        <v>48</v>
      </c>
      <c r="C31" s="49" t="s">
        <v>134</v>
      </c>
      <c r="D31" s="50" t="s">
        <v>41</v>
      </c>
      <c r="E31" s="51">
        <v>2</v>
      </c>
      <c r="F31" s="49" t="s">
        <v>18</v>
      </c>
      <c r="G31" s="52">
        <f t="shared" si="0"/>
        <v>500.877</v>
      </c>
      <c r="H31" s="52">
        <v>556.53</v>
      </c>
      <c r="I31" s="52">
        <f t="shared" si="1"/>
        <v>1001.754</v>
      </c>
      <c r="J31" s="52">
        <f t="shared" si="2"/>
        <v>1152.0171</v>
      </c>
      <c r="K31" s="52">
        <f t="shared" si="3"/>
        <v>771.4167904804717</v>
      </c>
      <c r="L31" s="52">
        <f>J31*(17184.15/$J$88)</f>
        <v>380.60030951952825</v>
      </c>
    </row>
    <row r="32" spans="2:12" s="53" customFormat="1" ht="33.75">
      <c r="B32" s="49" t="s">
        <v>87</v>
      </c>
      <c r="C32" s="49" t="s">
        <v>135</v>
      </c>
      <c r="D32" s="50" t="s">
        <v>59</v>
      </c>
      <c r="E32" s="51">
        <v>6</v>
      </c>
      <c r="F32" s="49" t="s">
        <v>18</v>
      </c>
      <c r="G32" s="52">
        <f t="shared" si="0"/>
        <v>112.72500000000001</v>
      </c>
      <c r="H32" s="52">
        <v>125.25</v>
      </c>
      <c r="I32" s="52">
        <f t="shared" si="1"/>
        <v>676.35</v>
      </c>
      <c r="J32" s="52">
        <f t="shared" si="2"/>
        <v>777.8025</v>
      </c>
      <c r="K32" s="52">
        <f t="shared" si="3"/>
        <v>520.8342030493186</v>
      </c>
      <c r="L32" s="52">
        <f>J32*(17184.15/$J$88)</f>
        <v>256.9682969506814</v>
      </c>
    </row>
    <row r="33" spans="2:12" s="53" customFormat="1" ht="22.5">
      <c r="B33" s="49" t="s">
        <v>104</v>
      </c>
      <c r="C33" s="49" t="s">
        <v>190</v>
      </c>
      <c r="D33" s="50" t="s">
        <v>99</v>
      </c>
      <c r="E33" s="51">
        <v>1</v>
      </c>
      <c r="F33" s="49" t="s">
        <v>18</v>
      </c>
      <c r="G33" s="52">
        <f t="shared" si="0"/>
        <v>1591.623</v>
      </c>
      <c r="H33" s="52">
        <v>1768.47</v>
      </c>
      <c r="I33" s="52">
        <f t="shared" si="1"/>
        <v>1591.623</v>
      </c>
      <c r="J33" s="52">
        <f t="shared" si="2"/>
        <v>1830.36645</v>
      </c>
      <c r="K33" s="52">
        <f t="shared" si="3"/>
        <v>1225.6549076069573</v>
      </c>
      <c r="L33" s="52">
        <f>J33*(17184.15/$J$88)</f>
        <v>604.7115423930427</v>
      </c>
    </row>
    <row r="34" spans="2:12" s="53" customFormat="1" ht="12.75">
      <c r="B34" s="49" t="s">
        <v>105</v>
      </c>
      <c r="C34" s="49" t="s">
        <v>136</v>
      </c>
      <c r="D34" s="50" t="s">
        <v>60</v>
      </c>
      <c r="E34" s="51">
        <v>4</v>
      </c>
      <c r="F34" s="49" t="s">
        <v>18</v>
      </c>
      <c r="G34" s="52">
        <f t="shared" si="0"/>
        <v>85.815</v>
      </c>
      <c r="H34" s="52">
        <v>95.35</v>
      </c>
      <c r="I34" s="52">
        <f t="shared" si="1"/>
        <v>343.26</v>
      </c>
      <c r="J34" s="52">
        <f t="shared" si="2"/>
        <v>394.74899999999997</v>
      </c>
      <c r="K34" s="52">
        <f t="shared" si="3"/>
        <v>264.3328876154492</v>
      </c>
      <c r="L34" s="52">
        <f>J34*(17184.15/$J$88)</f>
        <v>130.41611238455076</v>
      </c>
    </row>
    <row r="35" spans="2:12" s="53" customFormat="1" ht="12.75">
      <c r="B35" s="49" t="s">
        <v>106</v>
      </c>
      <c r="C35" s="49" t="s">
        <v>137</v>
      </c>
      <c r="D35" s="50" t="s">
        <v>42</v>
      </c>
      <c r="E35" s="51">
        <v>4</v>
      </c>
      <c r="F35" s="49" t="s">
        <v>18</v>
      </c>
      <c r="G35" s="52">
        <f t="shared" si="0"/>
        <v>52.992000000000004</v>
      </c>
      <c r="H35" s="52">
        <v>58.88</v>
      </c>
      <c r="I35" s="52">
        <f t="shared" si="1"/>
        <v>211.96800000000002</v>
      </c>
      <c r="J35" s="52">
        <f t="shared" si="2"/>
        <v>243.7632</v>
      </c>
      <c r="K35" s="52">
        <f t="shared" si="3"/>
        <v>163.22936992970796</v>
      </c>
      <c r="L35" s="52">
        <f>J35*(17184.15/$J$88)</f>
        <v>80.53383007029207</v>
      </c>
    </row>
    <row r="36" spans="2:12" s="53" customFormat="1" ht="33.75">
      <c r="B36" s="49" t="s">
        <v>107</v>
      </c>
      <c r="C36" s="49" t="s">
        <v>138</v>
      </c>
      <c r="D36" s="50" t="s">
        <v>32</v>
      </c>
      <c r="E36" s="51">
        <v>4</v>
      </c>
      <c r="F36" s="49" t="s">
        <v>18</v>
      </c>
      <c r="G36" s="52">
        <f t="shared" si="0"/>
        <v>279.432</v>
      </c>
      <c r="H36" s="52">
        <v>310.48</v>
      </c>
      <c r="I36" s="52">
        <f t="shared" si="1"/>
        <v>1117.728</v>
      </c>
      <c r="J36" s="52">
        <f t="shared" si="2"/>
        <v>1285.3872</v>
      </c>
      <c r="K36" s="52">
        <f t="shared" si="3"/>
        <v>860.7244357298864</v>
      </c>
      <c r="L36" s="52">
        <f>J36*(17184.15/$J$88)</f>
        <v>424.6627642701134</v>
      </c>
    </row>
    <row r="37" spans="2:12" s="53" customFormat="1" ht="22.5">
      <c r="B37" s="49" t="s">
        <v>108</v>
      </c>
      <c r="C37" s="49" t="s">
        <v>139</v>
      </c>
      <c r="D37" s="50" t="s">
        <v>34</v>
      </c>
      <c r="E37" s="51">
        <v>2</v>
      </c>
      <c r="F37" s="49" t="s">
        <v>18</v>
      </c>
      <c r="G37" s="52">
        <f t="shared" si="0"/>
        <v>51.93000000000001</v>
      </c>
      <c r="H37" s="52">
        <v>57.7</v>
      </c>
      <c r="I37" s="52">
        <f t="shared" si="1"/>
        <v>103.86000000000001</v>
      </c>
      <c r="J37" s="52">
        <f t="shared" si="2"/>
        <v>119.43900000000001</v>
      </c>
      <c r="K37" s="52">
        <f t="shared" si="3"/>
        <v>79.97906458002844</v>
      </c>
      <c r="L37" s="52">
        <f>J37*(17184.15/$J$88)</f>
        <v>39.45993541997157</v>
      </c>
    </row>
    <row r="38" spans="2:12" s="53" customFormat="1" ht="22.5">
      <c r="B38" s="49" t="s">
        <v>109</v>
      </c>
      <c r="C38" s="49" t="s">
        <v>140</v>
      </c>
      <c r="D38" s="50" t="s">
        <v>100</v>
      </c>
      <c r="E38" s="51">
        <v>2</v>
      </c>
      <c r="F38" s="49" t="s">
        <v>18</v>
      </c>
      <c r="G38" s="52">
        <f t="shared" si="0"/>
        <v>179.1</v>
      </c>
      <c r="H38" s="52">
        <v>199</v>
      </c>
      <c r="I38" s="52">
        <f t="shared" si="1"/>
        <v>358.2</v>
      </c>
      <c r="J38" s="52">
        <f t="shared" si="2"/>
        <v>411.92999999999995</v>
      </c>
      <c r="K38" s="52">
        <f t="shared" si="3"/>
        <v>275.83767506803565</v>
      </c>
      <c r="L38" s="52">
        <f>J38*(17184.15/$J$88)</f>
        <v>136.09232493196433</v>
      </c>
    </row>
    <row r="39" spans="2:12" s="53" customFormat="1" ht="12.75">
      <c r="B39" s="49" t="s">
        <v>110</v>
      </c>
      <c r="C39" s="49" t="s">
        <v>141</v>
      </c>
      <c r="D39" s="50" t="s">
        <v>43</v>
      </c>
      <c r="E39" s="51">
        <v>2</v>
      </c>
      <c r="F39" s="49" t="s">
        <v>18</v>
      </c>
      <c r="G39" s="52">
        <f t="shared" si="0"/>
        <v>32.679</v>
      </c>
      <c r="H39" s="52">
        <v>36.31</v>
      </c>
      <c r="I39" s="52">
        <f t="shared" si="1"/>
        <v>65.358</v>
      </c>
      <c r="J39" s="52">
        <f t="shared" si="2"/>
        <v>75.1617</v>
      </c>
      <c r="K39" s="52">
        <f t="shared" si="3"/>
        <v>50.32997980764007</v>
      </c>
      <c r="L39" s="52">
        <f>J39*(17184.15/$J$88)</f>
        <v>24.831720192359924</v>
      </c>
    </row>
    <row r="40" spans="2:12" s="53" customFormat="1" ht="22.5">
      <c r="B40" s="49" t="s">
        <v>111</v>
      </c>
      <c r="C40" s="49" t="s">
        <v>142</v>
      </c>
      <c r="D40" s="50" t="s">
        <v>39</v>
      </c>
      <c r="E40" s="51">
        <v>1</v>
      </c>
      <c r="F40" s="49" t="s">
        <v>18</v>
      </c>
      <c r="G40" s="52">
        <f t="shared" si="0"/>
        <v>74.736</v>
      </c>
      <c r="H40" s="52">
        <v>83.04</v>
      </c>
      <c r="I40" s="52">
        <f t="shared" si="1"/>
        <v>74.736</v>
      </c>
      <c r="J40" s="52">
        <f t="shared" si="2"/>
        <v>85.9464</v>
      </c>
      <c r="K40" s="52">
        <f t="shared" si="3"/>
        <v>57.55165964233588</v>
      </c>
      <c r="L40" s="52">
        <f>J40*(17184.15/$J$88)</f>
        <v>28.39474035766412</v>
      </c>
    </row>
    <row r="41" spans="2:12" s="53" customFormat="1" ht="22.5">
      <c r="B41" s="49" t="s">
        <v>112</v>
      </c>
      <c r="C41" s="49" t="s">
        <v>143</v>
      </c>
      <c r="D41" s="50" t="s">
        <v>69</v>
      </c>
      <c r="E41" s="51">
        <v>1</v>
      </c>
      <c r="F41" s="49" t="s">
        <v>18</v>
      </c>
      <c r="G41" s="52">
        <f t="shared" si="0"/>
        <v>27.333000000000002</v>
      </c>
      <c r="H41" s="52">
        <v>30.37</v>
      </c>
      <c r="I41" s="52">
        <f t="shared" si="1"/>
        <v>27.333000000000002</v>
      </c>
      <c r="J41" s="52">
        <f t="shared" si="2"/>
        <v>31.432949999999998</v>
      </c>
      <c r="K41" s="52">
        <f t="shared" si="3"/>
        <v>21.048216562352366</v>
      </c>
      <c r="L41" s="52">
        <f>J41*(17184.15/$J$88)</f>
        <v>10.38473343764763</v>
      </c>
    </row>
    <row r="42" spans="2:12" s="53" customFormat="1" ht="12.75">
      <c r="B42" s="49"/>
      <c r="C42" s="54"/>
      <c r="D42" s="55" t="s">
        <v>6</v>
      </c>
      <c r="E42" s="51"/>
      <c r="F42" s="49"/>
      <c r="G42" s="52"/>
      <c r="H42" s="52"/>
      <c r="I42" s="52">
        <f>SUM(I28:I41)</f>
        <v>6896.034</v>
      </c>
      <c r="J42" s="52">
        <f>SUM(J28:J41)</f>
        <v>7930.439100000001</v>
      </c>
      <c r="K42" s="52">
        <f>SUM(K28:K41)</f>
        <v>5310.401970268359</v>
      </c>
      <c r="L42" s="52">
        <f>SUM(L28:L41)</f>
        <v>2620.0371297316415</v>
      </c>
    </row>
    <row r="43" spans="2:12" s="53" customFormat="1" ht="12.75">
      <c r="B43" s="54">
        <v>6</v>
      </c>
      <c r="C43" s="86" t="s">
        <v>11</v>
      </c>
      <c r="D43" s="87"/>
      <c r="E43" s="87"/>
      <c r="F43" s="87"/>
      <c r="G43" s="87"/>
      <c r="H43" s="87"/>
      <c r="I43" s="87"/>
      <c r="J43" s="87"/>
      <c r="K43" s="87"/>
      <c r="L43" s="88"/>
    </row>
    <row r="44" spans="2:12" s="53" customFormat="1" ht="22.5">
      <c r="B44" s="49" t="s">
        <v>49</v>
      </c>
      <c r="C44" s="49" t="s">
        <v>144</v>
      </c>
      <c r="D44" s="50" t="s">
        <v>70</v>
      </c>
      <c r="E44" s="51">
        <v>1</v>
      </c>
      <c r="F44" s="49" t="s">
        <v>18</v>
      </c>
      <c r="G44" s="52">
        <f aca="true" t="shared" si="4" ref="G44:G63">H44*0.9</f>
        <v>1031.5890000000002</v>
      </c>
      <c r="H44" s="52">
        <v>1146.21</v>
      </c>
      <c r="I44" s="52">
        <f>E44*G44</f>
        <v>1031.5890000000002</v>
      </c>
      <c r="J44" s="52">
        <f aca="true" t="shared" si="5" ref="J44:J63">I44*1.15</f>
        <v>1186.32735</v>
      </c>
      <c r="K44" s="52">
        <f aca="true" t="shared" si="6" ref="K44:K63">J44-L44</f>
        <v>794.3917124113898</v>
      </c>
      <c r="L44" s="52">
        <f>J44*(17184.15/$J$88)</f>
        <v>391.9356375886102</v>
      </c>
    </row>
    <row r="45" spans="2:12" s="53" customFormat="1" ht="22.5">
      <c r="B45" s="49" t="s">
        <v>50</v>
      </c>
      <c r="C45" s="49" t="s">
        <v>145</v>
      </c>
      <c r="D45" s="50" t="s">
        <v>35</v>
      </c>
      <c r="E45" s="51">
        <v>1</v>
      </c>
      <c r="F45" s="49" t="s">
        <v>18</v>
      </c>
      <c r="G45" s="52">
        <f t="shared" si="4"/>
        <v>207.144</v>
      </c>
      <c r="H45" s="52">
        <v>230.16</v>
      </c>
      <c r="I45" s="52">
        <f aca="true" t="shared" si="7" ref="I45:I63">E45*G45</f>
        <v>207.144</v>
      </c>
      <c r="J45" s="52">
        <f t="shared" si="5"/>
        <v>238.2156</v>
      </c>
      <c r="K45" s="52">
        <f t="shared" si="6"/>
        <v>159.51457108959568</v>
      </c>
      <c r="L45" s="52">
        <f>J45*(17184.15/$J$88)</f>
        <v>78.7010289104043</v>
      </c>
    </row>
    <row r="46" spans="2:12" s="53" customFormat="1" ht="22.5">
      <c r="B46" s="49" t="s">
        <v>51</v>
      </c>
      <c r="C46" s="49" t="s">
        <v>146</v>
      </c>
      <c r="D46" s="50" t="s">
        <v>24</v>
      </c>
      <c r="E46" s="51">
        <v>1</v>
      </c>
      <c r="F46" s="49" t="s">
        <v>18</v>
      </c>
      <c r="G46" s="52">
        <f t="shared" si="4"/>
        <v>84.546</v>
      </c>
      <c r="H46" s="52">
        <v>93.94</v>
      </c>
      <c r="I46" s="52">
        <f t="shared" si="7"/>
        <v>84.546</v>
      </c>
      <c r="J46" s="52">
        <f t="shared" si="5"/>
        <v>97.2279</v>
      </c>
      <c r="K46" s="52">
        <f t="shared" si="6"/>
        <v>65.10600802987756</v>
      </c>
      <c r="L46" s="52">
        <f>J46*(17184.15/$J$88)</f>
        <v>32.12189197012244</v>
      </c>
    </row>
    <row r="47" spans="2:12" s="53" customFormat="1" ht="33.75">
      <c r="B47" s="49" t="s">
        <v>52</v>
      </c>
      <c r="C47" s="49" t="s">
        <v>147</v>
      </c>
      <c r="D47" s="50" t="s">
        <v>61</v>
      </c>
      <c r="E47" s="51">
        <v>1</v>
      </c>
      <c r="F47" s="49" t="s">
        <v>18</v>
      </c>
      <c r="G47" s="52">
        <f t="shared" si="4"/>
        <v>325.71</v>
      </c>
      <c r="H47" s="52">
        <v>361.9</v>
      </c>
      <c r="I47" s="52">
        <f t="shared" si="7"/>
        <v>325.71</v>
      </c>
      <c r="J47" s="52">
        <f t="shared" si="5"/>
        <v>374.56649999999996</v>
      </c>
      <c r="K47" s="52">
        <f t="shared" si="6"/>
        <v>250.81822765608567</v>
      </c>
      <c r="L47" s="52">
        <f>J47*(17184.15/$J$88)</f>
        <v>123.7482723439143</v>
      </c>
    </row>
    <row r="48" spans="2:12" s="53" customFormat="1" ht="33.75">
      <c r="B48" s="49" t="s">
        <v>53</v>
      </c>
      <c r="C48" s="49" t="s">
        <v>149</v>
      </c>
      <c r="D48" s="50" t="s">
        <v>148</v>
      </c>
      <c r="E48" s="51">
        <v>420</v>
      </c>
      <c r="F48" s="49" t="s">
        <v>17</v>
      </c>
      <c r="G48" s="52">
        <f t="shared" si="4"/>
        <v>7.460999999999999</v>
      </c>
      <c r="H48" s="52">
        <v>8.29</v>
      </c>
      <c r="I48" s="52">
        <f t="shared" si="7"/>
        <v>3133.62</v>
      </c>
      <c r="J48" s="52">
        <f t="shared" si="5"/>
        <v>3603.6629999999996</v>
      </c>
      <c r="K48" s="52">
        <f t="shared" si="6"/>
        <v>2413.0945152057448</v>
      </c>
      <c r="L48" s="52">
        <f>J48*(17184.15/$J$88)</f>
        <v>1190.5684847942548</v>
      </c>
    </row>
    <row r="49" spans="2:12" s="53" customFormat="1" ht="22.5">
      <c r="B49" s="49" t="s">
        <v>88</v>
      </c>
      <c r="C49" s="49" t="s">
        <v>150</v>
      </c>
      <c r="D49" s="50" t="s">
        <v>25</v>
      </c>
      <c r="E49" s="51">
        <v>10</v>
      </c>
      <c r="F49" s="49" t="s">
        <v>18</v>
      </c>
      <c r="G49" s="52">
        <f t="shared" si="4"/>
        <v>74.205</v>
      </c>
      <c r="H49" s="52">
        <v>82.45</v>
      </c>
      <c r="I49" s="52">
        <f t="shared" si="7"/>
        <v>742.05</v>
      </c>
      <c r="J49" s="52">
        <f t="shared" si="5"/>
        <v>853.3574999999998</v>
      </c>
      <c r="K49" s="52">
        <f t="shared" si="6"/>
        <v>571.4275454612948</v>
      </c>
      <c r="L49" s="52">
        <f>J49*(17184.15/$J$88)</f>
        <v>281.929954538705</v>
      </c>
    </row>
    <row r="50" spans="2:12" s="53" customFormat="1" ht="22.5">
      <c r="B50" s="49" t="s">
        <v>89</v>
      </c>
      <c r="C50" s="49" t="s">
        <v>151</v>
      </c>
      <c r="D50" s="50" t="s">
        <v>26</v>
      </c>
      <c r="E50" s="51">
        <v>300</v>
      </c>
      <c r="F50" s="49" t="s">
        <v>17</v>
      </c>
      <c r="G50" s="52">
        <f t="shared" si="4"/>
        <v>2.07</v>
      </c>
      <c r="H50" s="52">
        <v>2.3</v>
      </c>
      <c r="I50" s="52">
        <f t="shared" si="7"/>
        <v>621</v>
      </c>
      <c r="J50" s="52">
        <f t="shared" si="5"/>
        <v>714.15</v>
      </c>
      <c r="K50" s="52">
        <f t="shared" si="6"/>
        <v>478.21104471594117</v>
      </c>
      <c r="L50" s="52">
        <f>J50*(17184.15/$J$88)</f>
        <v>235.93895528405878</v>
      </c>
    </row>
    <row r="51" spans="2:12" s="53" customFormat="1" ht="22.5">
      <c r="B51" s="49" t="s">
        <v>113</v>
      </c>
      <c r="C51" s="49" t="s">
        <v>152</v>
      </c>
      <c r="D51" s="50" t="s">
        <v>36</v>
      </c>
      <c r="E51" s="51">
        <v>12</v>
      </c>
      <c r="F51" s="49" t="s">
        <v>17</v>
      </c>
      <c r="G51" s="52">
        <f t="shared" si="4"/>
        <v>2.592</v>
      </c>
      <c r="H51" s="52">
        <v>2.88</v>
      </c>
      <c r="I51" s="52">
        <f t="shared" si="7"/>
        <v>31.104</v>
      </c>
      <c r="J51" s="52">
        <f t="shared" si="5"/>
        <v>35.7696</v>
      </c>
      <c r="K51" s="52">
        <f t="shared" si="6"/>
        <v>23.95213580490279</v>
      </c>
      <c r="L51" s="52">
        <f>J51*(17184.15/$J$88)</f>
        <v>11.817464195097205</v>
      </c>
    </row>
    <row r="52" spans="2:12" s="53" customFormat="1" ht="12.75">
      <c r="B52" s="49" t="s">
        <v>114</v>
      </c>
      <c r="C52" s="49" t="s">
        <v>153</v>
      </c>
      <c r="D52" s="50" t="s">
        <v>27</v>
      </c>
      <c r="E52" s="51">
        <v>10</v>
      </c>
      <c r="F52" s="49" t="s">
        <v>17</v>
      </c>
      <c r="G52" s="52">
        <f t="shared" si="4"/>
        <v>9.792000000000002</v>
      </c>
      <c r="H52" s="52">
        <v>10.88</v>
      </c>
      <c r="I52" s="52">
        <f t="shared" si="7"/>
        <v>97.92000000000002</v>
      </c>
      <c r="J52" s="52">
        <f t="shared" si="5"/>
        <v>112.608</v>
      </c>
      <c r="K52" s="52">
        <f t="shared" si="6"/>
        <v>75.4048719783977</v>
      </c>
      <c r="L52" s="52">
        <f>J52*(17184.15/$J$88)</f>
        <v>37.20312802160232</v>
      </c>
    </row>
    <row r="53" spans="2:12" s="53" customFormat="1" ht="12.75">
      <c r="B53" s="49" t="s">
        <v>115</v>
      </c>
      <c r="C53" s="49" t="s">
        <v>154</v>
      </c>
      <c r="D53" s="50" t="s">
        <v>28</v>
      </c>
      <c r="E53" s="51">
        <v>2</v>
      </c>
      <c r="F53" s="49" t="s">
        <v>37</v>
      </c>
      <c r="G53" s="52">
        <f t="shared" si="4"/>
        <v>14.58</v>
      </c>
      <c r="H53" s="52">
        <v>16.2</v>
      </c>
      <c r="I53" s="52">
        <f t="shared" si="7"/>
        <v>29.16</v>
      </c>
      <c r="J53" s="52">
        <f t="shared" si="5"/>
        <v>33.534</v>
      </c>
      <c r="K53" s="52">
        <f t="shared" si="6"/>
        <v>22.45512731709637</v>
      </c>
      <c r="L53" s="52">
        <f>J53*(17184.15/$J$88)</f>
        <v>11.07887268290363</v>
      </c>
    </row>
    <row r="54" spans="2:12" s="53" customFormat="1" ht="12.75">
      <c r="B54" s="49" t="s">
        <v>116</v>
      </c>
      <c r="C54" s="49" t="s">
        <v>155</v>
      </c>
      <c r="D54" s="50" t="s">
        <v>29</v>
      </c>
      <c r="E54" s="51">
        <v>2</v>
      </c>
      <c r="F54" s="49" t="s">
        <v>37</v>
      </c>
      <c r="G54" s="52">
        <f t="shared" si="4"/>
        <v>20.403000000000002</v>
      </c>
      <c r="H54" s="52">
        <v>22.67</v>
      </c>
      <c r="I54" s="52">
        <f t="shared" si="7"/>
        <v>40.806000000000004</v>
      </c>
      <c r="J54" s="52">
        <f t="shared" si="5"/>
        <v>46.9269</v>
      </c>
      <c r="K54" s="52">
        <f t="shared" si="6"/>
        <v>31.42331705423301</v>
      </c>
      <c r="L54" s="52">
        <f>J54*(17184.15/$J$88)</f>
        <v>15.503582945766995</v>
      </c>
    </row>
    <row r="55" spans="2:12" s="53" customFormat="1" ht="12.75">
      <c r="B55" s="49" t="s">
        <v>117</v>
      </c>
      <c r="C55" s="49" t="s">
        <v>156</v>
      </c>
      <c r="D55" s="50" t="s">
        <v>30</v>
      </c>
      <c r="E55" s="51">
        <v>2</v>
      </c>
      <c r="F55" s="49" t="s">
        <v>37</v>
      </c>
      <c r="G55" s="52">
        <f t="shared" si="4"/>
        <v>27.621000000000002</v>
      </c>
      <c r="H55" s="52">
        <v>30.69</v>
      </c>
      <c r="I55" s="52">
        <f t="shared" si="7"/>
        <v>55.242000000000004</v>
      </c>
      <c r="J55" s="52">
        <f t="shared" si="5"/>
        <v>63.5283</v>
      </c>
      <c r="K55" s="52">
        <f t="shared" si="6"/>
        <v>42.5399911951659</v>
      </c>
      <c r="L55" s="52">
        <f>J55*(17184.15/$J$88)</f>
        <v>20.988308804834098</v>
      </c>
    </row>
    <row r="56" spans="2:12" s="53" customFormat="1" ht="12.75">
      <c r="B56" s="49" t="s">
        <v>118</v>
      </c>
      <c r="C56" s="49" t="s">
        <v>157</v>
      </c>
      <c r="D56" s="50" t="s">
        <v>62</v>
      </c>
      <c r="E56" s="51">
        <v>15</v>
      </c>
      <c r="F56" s="49" t="s">
        <v>37</v>
      </c>
      <c r="G56" s="52">
        <f t="shared" si="4"/>
        <v>19.035</v>
      </c>
      <c r="H56" s="52">
        <v>21.15</v>
      </c>
      <c r="I56" s="52">
        <f t="shared" si="7"/>
        <v>285.525</v>
      </c>
      <c r="J56" s="52">
        <f t="shared" si="5"/>
        <v>328.35374999999993</v>
      </c>
      <c r="K56" s="52">
        <f t="shared" si="6"/>
        <v>219.87312164656856</v>
      </c>
      <c r="L56" s="52">
        <f>J56*(17184.15/$J$88)</f>
        <v>108.48062835343136</v>
      </c>
    </row>
    <row r="57" spans="2:12" s="53" customFormat="1" ht="33.75">
      <c r="B57" s="49" t="s">
        <v>119</v>
      </c>
      <c r="C57" s="49" t="s">
        <v>158</v>
      </c>
      <c r="D57" s="50" t="s">
        <v>160</v>
      </c>
      <c r="E57" s="51">
        <v>13</v>
      </c>
      <c r="F57" s="49" t="s">
        <v>18</v>
      </c>
      <c r="G57" s="52">
        <f t="shared" si="4"/>
        <v>186.246</v>
      </c>
      <c r="H57" s="52">
        <v>206.94</v>
      </c>
      <c r="I57" s="52">
        <f t="shared" si="7"/>
        <v>2421.1980000000003</v>
      </c>
      <c r="J57" s="52">
        <f t="shared" si="5"/>
        <v>2784.3777</v>
      </c>
      <c r="K57" s="52">
        <f t="shared" si="6"/>
        <v>1864.4824879937962</v>
      </c>
      <c r="L57" s="52">
        <f>J57*(17184.15/$J$88)</f>
        <v>919.8952120062038</v>
      </c>
    </row>
    <row r="58" spans="2:12" s="53" customFormat="1" ht="45">
      <c r="B58" s="49" t="s">
        <v>120</v>
      </c>
      <c r="C58" s="49" t="s">
        <v>159</v>
      </c>
      <c r="D58" s="50" t="s">
        <v>63</v>
      </c>
      <c r="E58" s="51">
        <v>26</v>
      </c>
      <c r="F58" s="49" t="s">
        <v>18</v>
      </c>
      <c r="G58" s="52">
        <f t="shared" si="4"/>
        <v>22.239</v>
      </c>
      <c r="H58" s="52">
        <v>24.71</v>
      </c>
      <c r="I58" s="52">
        <f t="shared" si="7"/>
        <v>578.214</v>
      </c>
      <c r="J58" s="52">
        <f t="shared" si="5"/>
        <v>664.9461</v>
      </c>
      <c r="K58" s="52">
        <f t="shared" si="6"/>
        <v>445.26299679449795</v>
      </c>
      <c r="L58" s="52">
        <f>J58*(17184.15/$J$88)</f>
        <v>219.68310320550205</v>
      </c>
    </row>
    <row r="59" spans="2:12" s="53" customFormat="1" ht="22.5">
      <c r="B59" s="49" t="s">
        <v>121</v>
      </c>
      <c r="C59" s="49" t="s">
        <v>161</v>
      </c>
      <c r="D59" s="50" t="s">
        <v>64</v>
      </c>
      <c r="E59" s="51">
        <v>26</v>
      </c>
      <c r="F59" s="49" t="s">
        <v>18</v>
      </c>
      <c r="G59" s="52">
        <f t="shared" si="4"/>
        <v>6.84</v>
      </c>
      <c r="H59" s="52">
        <v>7.6</v>
      </c>
      <c r="I59" s="52">
        <f t="shared" si="7"/>
        <v>177.84</v>
      </c>
      <c r="J59" s="52">
        <f t="shared" si="5"/>
        <v>204.516</v>
      </c>
      <c r="K59" s="52">
        <f t="shared" si="6"/>
        <v>136.94855425488402</v>
      </c>
      <c r="L59" s="52">
        <f>J59*(17184.15/$J$88)</f>
        <v>67.56744574511596</v>
      </c>
    </row>
    <row r="60" spans="2:12" s="53" customFormat="1" ht="22.5">
      <c r="B60" s="49" t="s">
        <v>122</v>
      </c>
      <c r="C60" s="49" t="s">
        <v>162</v>
      </c>
      <c r="D60" s="50" t="s">
        <v>73</v>
      </c>
      <c r="E60" s="51">
        <v>6</v>
      </c>
      <c r="F60" s="49" t="s">
        <v>18</v>
      </c>
      <c r="G60" s="52">
        <f t="shared" si="4"/>
        <v>9.153</v>
      </c>
      <c r="H60" s="52">
        <v>10.17</v>
      </c>
      <c r="I60" s="52">
        <f t="shared" si="7"/>
        <v>54.918000000000006</v>
      </c>
      <c r="J60" s="52">
        <f t="shared" si="5"/>
        <v>63.1557</v>
      </c>
      <c r="K60" s="52">
        <f t="shared" si="6"/>
        <v>42.2904897805315</v>
      </c>
      <c r="L60" s="52">
        <f>J60*(17184.15/$J$88)</f>
        <v>20.865210219468505</v>
      </c>
    </row>
    <row r="61" spans="2:12" s="53" customFormat="1" ht="45">
      <c r="B61" s="49" t="s">
        <v>123</v>
      </c>
      <c r="C61" s="49" t="s">
        <v>192</v>
      </c>
      <c r="D61" s="50" t="s">
        <v>191</v>
      </c>
      <c r="E61" s="51">
        <v>6</v>
      </c>
      <c r="F61" s="49" t="s">
        <v>18</v>
      </c>
      <c r="G61" s="52">
        <f t="shared" si="4"/>
        <v>22.779</v>
      </c>
      <c r="H61" s="52">
        <v>25.31</v>
      </c>
      <c r="I61" s="52">
        <f t="shared" si="7"/>
        <v>136.674</v>
      </c>
      <c r="J61" s="52">
        <f t="shared" si="5"/>
        <v>157.1751</v>
      </c>
      <c r="K61" s="52">
        <f t="shared" si="6"/>
        <v>105.24801340661278</v>
      </c>
      <c r="L61" s="52">
        <f>J61*(17184.15/$J$88)</f>
        <v>51.927086593387195</v>
      </c>
    </row>
    <row r="62" spans="2:12" s="53" customFormat="1" ht="33.75">
      <c r="B62" s="49" t="s">
        <v>124</v>
      </c>
      <c r="C62" s="49" t="s">
        <v>163</v>
      </c>
      <c r="D62" s="50" t="s">
        <v>71</v>
      </c>
      <c r="E62" s="51">
        <v>5</v>
      </c>
      <c r="F62" s="49" t="s">
        <v>18</v>
      </c>
      <c r="G62" s="52">
        <f t="shared" si="4"/>
        <v>96.876</v>
      </c>
      <c r="H62" s="52">
        <v>107.64</v>
      </c>
      <c r="I62" s="52">
        <f t="shared" si="7"/>
        <v>484.38</v>
      </c>
      <c r="J62" s="52">
        <f t="shared" si="5"/>
        <v>557.0369999999999</v>
      </c>
      <c r="K62" s="52">
        <f t="shared" si="6"/>
        <v>373.0046148784341</v>
      </c>
      <c r="L62" s="52">
        <f>J62*(17184.15/$J$88)</f>
        <v>184.03238512156582</v>
      </c>
    </row>
    <row r="63" spans="2:12" s="53" customFormat="1" ht="22.5">
      <c r="B63" s="49" t="s">
        <v>125</v>
      </c>
      <c r="C63" s="49" t="s">
        <v>164</v>
      </c>
      <c r="D63" s="50" t="s">
        <v>72</v>
      </c>
      <c r="E63" s="51">
        <v>1</v>
      </c>
      <c r="F63" s="49" t="s">
        <v>18</v>
      </c>
      <c r="G63" s="52">
        <f t="shared" si="4"/>
        <v>73.953</v>
      </c>
      <c r="H63" s="52">
        <v>82.17</v>
      </c>
      <c r="I63" s="52">
        <f t="shared" si="7"/>
        <v>73.953</v>
      </c>
      <c r="J63" s="52">
        <f t="shared" si="5"/>
        <v>85.04594999999999</v>
      </c>
      <c r="K63" s="52">
        <f t="shared" si="6"/>
        <v>56.94869789030273</v>
      </c>
      <c r="L63" s="52">
        <f>J63*(17184.15/$J$88)</f>
        <v>28.09725210969726</v>
      </c>
    </row>
    <row r="64" spans="2:12" s="53" customFormat="1" ht="12.75" customHeight="1">
      <c r="B64" s="54"/>
      <c r="C64" s="54"/>
      <c r="D64" s="55" t="s">
        <v>6</v>
      </c>
      <c r="E64" s="51"/>
      <c r="F64" s="49"/>
      <c r="G64" s="52"/>
      <c r="H64" s="52"/>
      <c r="I64" s="52">
        <f>SUM(I44:I63)</f>
        <v>10612.593</v>
      </c>
      <c r="J64" s="52">
        <f>SUM(J44:J63)</f>
        <v>12204.481949999998</v>
      </c>
      <c r="K64" s="52">
        <f>SUM(K44:K63)</f>
        <v>8172.3980445653515</v>
      </c>
      <c r="L64" s="52">
        <f>SUM(L44:L63)</f>
        <v>4032.0839054346457</v>
      </c>
    </row>
    <row r="65" spans="2:12" s="53" customFormat="1" ht="12.75">
      <c r="B65" s="54">
        <v>7</v>
      </c>
      <c r="C65" s="86" t="s">
        <v>75</v>
      </c>
      <c r="D65" s="87"/>
      <c r="E65" s="87"/>
      <c r="F65" s="87"/>
      <c r="G65" s="87"/>
      <c r="H65" s="87"/>
      <c r="I65" s="87"/>
      <c r="J65" s="87"/>
      <c r="K65" s="87"/>
      <c r="L65" s="88"/>
    </row>
    <row r="66" spans="2:12" s="53" customFormat="1" ht="22.5">
      <c r="B66" s="49" t="s">
        <v>54</v>
      </c>
      <c r="C66" s="49" t="s">
        <v>165</v>
      </c>
      <c r="D66" s="50" t="s">
        <v>65</v>
      </c>
      <c r="E66" s="51">
        <v>3.3</v>
      </c>
      <c r="F66" s="49" t="s">
        <v>17</v>
      </c>
      <c r="G66" s="52">
        <f>H66*0.9</f>
        <v>108.243</v>
      </c>
      <c r="H66" s="52">
        <v>120.27</v>
      </c>
      <c r="I66" s="52">
        <f>G66*E66</f>
        <v>357.20189999999997</v>
      </c>
      <c r="J66" s="52">
        <f>I66*1.15</f>
        <v>410.7821849999999</v>
      </c>
      <c r="K66" s="52">
        <f>J66-L66</f>
        <v>275.0690720990646</v>
      </c>
      <c r="L66" s="52">
        <f>J66*(17184.15/$J$88)</f>
        <v>135.7131129009353</v>
      </c>
    </row>
    <row r="67" spans="2:12" s="53" customFormat="1" ht="12.75">
      <c r="B67" s="49" t="s">
        <v>208</v>
      </c>
      <c r="C67" s="49" t="s">
        <v>209</v>
      </c>
      <c r="D67" s="50" t="s">
        <v>210</v>
      </c>
      <c r="E67" s="51">
        <f>(3*1.2)+(2*2.1*2)</f>
        <v>12</v>
      </c>
      <c r="F67" s="49" t="s">
        <v>21</v>
      </c>
      <c r="G67" s="52">
        <f>H67*0.9</f>
        <v>254.89800000000002</v>
      </c>
      <c r="H67" s="52">
        <v>283.22</v>
      </c>
      <c r="I67" s="52">
        <f>G67*E67</f>
        <v>3058.7760000000003</v>
      </c>
      <c r="J67" s="52">
        <f>I67*1.15</f>
        <v>3517.5924</v>
      </c>
      <c r="K67" s="52">
        <f>J67-L67</f>
        <v>2355.459688425198</v>
      </c>
      <c r="L67" s="52">
        <f>J67*(17184.15/$J$88)</f>
        <v>1162.1327115748022</v>
      </c>
    </row>
    <row r="68" spans="2:12" s="53" customFormat="1" ht="12.75">
      <c r="B68" s="49"/>
      <c r="C68" s="54"/>
      <c r="D68" s="55" t="s">
        <v>6</v>
      </c>
      <c r="E68" s="51"/>
      <c r="F68" s="49"/>
      <c r="G68" s="52"/>
      <c r="H68" s="52"/>
      <c r="I68" s="52">
        <f>SUM(I66:I67)</f>
        <v>3415.9779000000003</v>
      </c>
      <c r="J68" s="52">
        <f>SUM(J66:J67)</f>
        <v>3928.374585</v>
      </c>
      <c r="K68" s="52">
        <f>SUM(K66:K67)</f>
        <v>2630.5287605242625</v>
      </c>
      <c r="L68" s="52">
        <f>SUM(L66:L67)</f>
        <v>1297.8458244757376</v>
      </c>
    </row>
    <row r="69" spans="2:12" s="53" customFormat="1" ht="12.75">
      <c r="B69" s="54">
        <v>8</v>
      </c>
      <c r="C69" s="86" t="s">
        <v>12</v>
      </c>
      <c r="D69" s="87"/>
      <c r="E69" s="87"/>
      <c r="F69" s="87"/>
      <c r="G69" s="87"/>
      <c r="H69" s="87"/>
      <c r="I69" s="87"/>
      <c r="J69" s="87"/>
      <c r="K69" s="87"/>
      <c r="L69" s="88"/>
    </row>
    <row r="70" spans="2:12" s="53" customFormat="1" ht="12.75">
      <c r="B70" s="49" t="s">
        <v>55</v>
      </c>
      <c r="C70" s="49" t="s">
        <v>206</v>
      </c>
      <c r="D70" s="50" t="s">
        <v>207</v>
      </c>
      <c r="E70" s="51">
        <f>E71</f>
        <v>190.2</v>
      </c>
      <c r="F70" s="49" t="s">
        <v>21</v>
      </c>
      <c r="G70" s="52">
        <f>H70*0.9</f>
        <v>8.991</v>
      </c>
      <c r="H70" s="52">
        <v>9.99</v>
      </c>
      <c r="I70" s="52">
        <f>G70*E70</f>
        <v>1710.0882</v>
      </c>
      <c r="J70" s="52">
        <f>I70*1.15</f>
        <v>1966.6014299999997</v>
      </c>
      <c r="K70" s="52">
        <f>J70-L70</f>
        <v>1316.8809415111164</v>
      </c>
      <c r="L70" s="52">
        <f>J70*(17184.15/$J$88)</f>
        <v>649.7204884888832</v>
      </c>
    </row>
    <row r="71" spans="2:12" s="53" customFormat="1" ht="12.75">
      <c r="B71" s="49" t="s">
        <v>56</v>
      </c>
      <c r="C71" s="49" t="s">
        <v>168</v>
      </c>
      <c r="D71" s="50" t="s">
        <v>166</v>
      </c>
      <c r="E71" s="51">
        <f>(11.5+12.7+10.05+13.3)*4</f>
        <v>190.2</v>
      </c>
      <c r="F71" s="49" t="s">
        <v>21</v>
      </c>
      <c r="G71" s="52">
        <f>H71*0.9</f>
        <v>16.83</v>
      </c>
      <c r="H71" s="52">
        <v>18.7</v>
      </c>
      <c r="I71" s="52">
        <f>G71*E71</f>
        <v>3201.0659999999993</v>
      </c>
      <c r="J71" s="52">
        <f>I71*1.15</f>
        <v>3681.225899999999</v>
      </c>
      <c r="K71" s="52">
        <f>J71-L71</f>
        <v>2465.032393018806</v>
      </c>
      <c r="L71" s="52">
        <f>J71*(17184.15/$J$88)</f>
        <v>1216.1935069811927</v>
      </c>
    </row>
    <row r="72" spans="2:12" s="53" customFormat="1" ht="33.75">
      <c r="B72" s="49" t="s">
        <v>205</v>
      </c>
      <c r="C72" s="49" t="s">
        <v>167</v>
      </c>
      <c r="D72" s="50" t="s">
        <v>66</v>
      </c>
      <c r="E72" s="51">
        <v>2</v>
      </c>
      <c r="F72" s="49" t="s">
        <v>18</v>
      </c>
      <c r="G72" s="52">
        <f>H72*0.9</f>
        <v>16.290000000000003</v>
      </c>
      <c r="H72" s="52">
        <v>18.1</v>
      </c>
      <c r="I72" s="52">
        <f>G72*E72</f>
        <v>32.580000000000005</v>
      </c>
      <c r="J72" s="52">
        <f>I72*1.15</f>
        <v>37.467000000000006</v>
      </c>
      <c r="K72" s="52">
        <f>J72-L72</f>
        <v>25.088753360459528</v>
      </c>
      <c r="L72" s="52">
        <f>J72*(17184.15/$J$88)</f>
        <v>12.378246639540478</v>
      </c>
    </row>
    <row r="73" spans="2:12" s="53" customFormat="1" ht="12.75">
      <c r="B73" s="54"/>
      <c r="C73" s="54"/>
      <c r="D73" s="55" t="s">
        <v>6</v>
      </c>
      <c r="E73" s="51"/>
      <c r="F73" s="49"/>
      <c r="G73" s="52"/>
      <c r="H73" s="52"/>
      <c r="I73" s="52">
        <f>SUM(I70:I72)</f>
        <v>4943.734199999999</v>
      </c>
      <c r="J73" s="52">
        <f>SUM(J70:J72)</f>
        <v>5685.294329999998</v>
      </c>
      <c r="K73" s="52">
        <f>SUM(K70:K72)</f>
        <v>3807.002087890382</v>
      </c>
      <c r="L73" s="52">
        <f>SUM(L70:L72)</f>
        <v>1878.2922421096164</v>
      </c>
    </row>
    <row r="74" spans="2:12" s="53" customFormat="1" ht="12.75">
      <c r="B74" s="57">
        <v>9</v>
      </c>
      <c r="C74" s="86" t="s">
        <v>13</v>
      </c>
      <c r="D74" s="87"/>
      <c r="E74" s="87"/>
      <c r="F74" s="87"/>
      <c r="G74" s="87"/>
      <c r="H74" s="87"/>
      <c r="I74" s="87"/>
      <c r="J74" s="87"/>
      <c r="K74" s="87"/>
      <c r="L74" s="88"/>
    </row>
    <row r="75" spans="2:12" s="53" customFormat="1" ht="22.5">
      <c r="B75" s="49" t="s">
        <v>90</v>
      </c>
      <c r="C75" s="49" t="s">
        <v>169</v>
      </c>
      <c r="D75" s="50" t="s">
        <v>22</v>
      </c>
      <c r="E75" s="51">
        <v>4</v>
      </c>
      <c r="F75" s="49" t="s">
        <v>18</v>
      </c>
      <c r="G75" s="52">
        <f aca="true" t="shared" si="8" ref="G75:G83">H75*0.9</f>
        <v>37.125</v>
      </c>
      <c r="H75" s="52">
        <v>41.25</v>
      </c>
      <c r="I75" s="52">
        <f aca="true" t="shared" si="9" ref="I75:I83">G75*E75</f>
        <v>148.5</v>
      </c>
      <c r="J75" s="52">
        <f aca="true" t="shared" si="10" ref="J75:J83">I75*1.15</f>
        <v>170.77499999999998</v>
      </c>
      <c r="K75" s="52">
        <f aca="true" t="shared" si="11" ref="K75:K83">J75-L75</f>
        <v>114.35481504076853</v>
      </c>
      <c r="L75" s="52">
        <f aca="true" t="shared" si="12" ref="L75:L83">J75*(17184.15/$J$88)</f>
        <v>56.42018495923144</v>
      </c>
    </row>
    <row r="76" spans="2:12" s="53" customFormat="1" ht="12.75">
      <c r="B76" s="49" t="s">
        <v>91</v>
      </c>
      <c r="C76" s="49" t="s">
        <v>170</v>
      </c>
      <c r="D76" s="50" t="s">
        <v>23</v>
      </c>
      <c r="E76" s="51">
        <v>2</v>
      </c>
      <c r="F76" s="49" t="s">
        <v>18</v>
      </c>
      <c r="G76" s="52">
        <f t="shared" si="8"/>
        <v>33.408</v>
      </c>
      <c r="H76" s="52">
        <v>37.12</v>
      </c>
      <c r="I76" s="52">
        <f t="shared" si="9"/>
        <v>66.816</v>
      </c>
      <c r="J76" s="52">
        <f t="shared" si="10"/>
        <v>76.8384</v>
      </c>
      <c r="K76" s="52">
        <f t="shared" si="11"/>
        <v>51.452736173494884</v>
      </c>
      <c r="L76" s="52">
        <f t="shared" si="12"/>
        <v>25.385663826505105</v>
      </c>
    </row>
    <row r="77" spans="2:12" s="53" customFormat="1" ht="12.75">
      <c r="B77" s="49" t="s">
        <v>92</v>
      </c>
      <c r="C77" s="49" t="s">
        <v>171</v>
      </c>
      <c r="D77" s="50" t="s">
        <v>40</v>
      </c>
      <c r="E77" s="51">
        <v>2</v>
      </c>
      <c r="F77" s="49" t="s">
        <v>18</v>
      </c>
      <c r="G77" s="52">
        <f t="shared" si="8"/>
        <v>21.987000000000002</v>
      </c>
      <c r="H77" s="52">
        <v>24.43</v>
      </c>
      <c r="I77" s="52">
        <f t="shared" si="9"/>
        <v>43.974000000000004</v>
      </c>
      <c r="J77" s="52">
        <f t="shared" si="10"/>
        <v>50.570100000000004</v>
      </c>
      <c r="K77" s="52">
        <f t="shared" si="11"/>
        <v>33.862886441769405</v>
      </c>
      <c r="L77" s="52">
        <f t="shared" si="12"/>
        <v>16.7072135582306</v>
      </c>
    </row>
    <row r="78" spans="2:12" s="53" customFormat="1" ht="22.5">
      <c r="B78" s="49" t="s">
        <v>93</v>
      </c>
      <c r="C78" s="49" t="s">
        <v>165</v>
      </c>
      <c r="D78" s="50" t="s">
        <v>65</v>
      </c>
      <c r="E78" s="51">
        <v>27.68</v>
      </c>
      <c r="F78" s="49" t="s">
        <v>17</v>
      </c>
      <c r="G78" s="52">
        <f t="shared" si="8"/>
        <v>108.243</v>
      </c>
      <c r="H78" s="52">
        <v>120.27</v>
      </c>
      <c r="I78" s="52">
        <f t="shared" si="9"/>
        <v>2996.16624</v>
      </c>
      <c r="J78" s="52">
        <f>I78*1.15</f>
        <v>3445.591176</v>
      </c>
      <c r="K78" s="52">
        <f t="shared" si="11"/>
        <v>2307.2460350612455</v>
      </c>
      <c r="L78" s="52">
        <f t="shared" si="12"/>
        <v>1138.3451409387544</v>
      </c>
    </row>
    <row r="79" spans="2:12" s="53" customFormat="1" ht="33.75">
      <c r="B79" s="49" t="s">
        <v>94</v>
      </c>
      <c r="C79" s="49" t="s">
        <v>173</v>
      </c>
      <c r="D79" s="50" t="s">
        <v>172</v>
      </c>
      <c r="E79" s="51">
        <v>2</v>
      </c>
      <c r="F79" s="49" t="s">
        <v>18</v>
      </c>
      <c r="G79" s="52">
        <f t="shared" si="8"/>
        <v>127.06200000000001</v>
      </c>
      <c r="H79" s="52">
        <v>141.18</v>
      </c>
      <c r="I79" s="52">
        <f t="shared" si="9"/>
        <v>254.12400000000002</v>
      </c>
      <c r="J79" s="52">
        <f t="shared" si="10"/>
        <v>292.2426</v>
      </c>
      <c r="K79" s="52">
        <f t="shared" si="11"/>
        <v>195.69227621158427</v>
      </c>
      <c r="L79" s="52">
        <f t="shared" si="12"/>
        <v>96.55032378841571</v>
      </c>
    </row>
    <row r="80" spans="2:12" s="53" customFormat="1" ht="22.5">
      <c r="B80" s="49" t="s">
        <v>95</v>
      </c>
      <c r="C80" s="49" t="s">
        <v>174</v>
      </c>
      <c r="D80" s="50" t="s">
        <v>76</v>
      </c>
      <c r="E80" s="51">
        <v>1</v>
      </c>
      <c r="F80" s="49" t="s">
        <v>18</v>
      </c>
      <c r="G80" s="52">
        <f t="shared" si="8"/>
        <v>144.09</v>
      </c>
      <c r="H80" s="52">
        <v>160.1</v>
      </c>
      <c r="I80" s="52">
        <f t="shared" si="9"/>
        <v>144.09</v>
      </c>
      <c r="J80" s="52">
        <f t="shared" si="10"/>
        <v>165.7035</v>
      </c>
      <c r="K80" s="52">
        <f t="shared" si="11"/>
        <v>110.95882356380027</v>
      </c>
      <c r="L80" s="52">
        <f t="shared" si="12"/>
        <v>54.744676436199725</v>
      </c>
    </row>
    <row r="81" spans="2:12" s="53" customFormat="1" ht="22.5">
      <c r="B81" s="49" t="s">
        <v>96</v>
      </c>
      <c r="C81" s="49" t="s">
        <v>175</v>
      </c>
      <c r="D81" s="50" t="s">
        <v>77</v>
      </c>
      <c r="E81" s="51">
        <v>1</v>
      </c>
      <c r="F81" s="49" t="s">
        <v>18</v>
      </c>
      <c r="G81" s="52">
        <f t="shared" si="8"/>
        <v>98.64</v>
      </c>
      <c r="H81" s="52">
        <v>109.6</v>
      </c>
      <c r="I81" s="52">
        <f t="shared" si="9"/>
        <v>98.64</v>
      </c>
      <c r="J81" s="52">
        <f t="shared" si="10"/>
        <v>113.43599999999999</v>
      </c>
      <c r="K81" s="52">
        <f t="shared" si="11"/>
        <v>75.95931956647414</v>
      </c>
      <c r="L81" s="52">
        <f t="shared" si="12"/>
        <v>37.47668043352586</v>
      </c>
    </row>
    <row r="82" spans="2:12" s="53" customFormat="1" ht="33.75">
      <c r="B82" s="49" t="s">
        <v>97</v>
      </c>
      <c r="C82" s="49" t="s">
        <v>176</v>
      </c>
      <c r="D82" s="50" t="s">
        <v>81</v>
      </c>
      <c r="E82" s="51">
        <v>2</v>
      </c>
      <c r="F82" s="49" t="s">
        <v>18</v>
      </c>
      <c r="G82" s="52">
        <f t="shared" si="8"/>
        <v>215.82000000000002</v>
      </c>
      <c r="H82" s="52">
        <v>239.8</v>
      </c>
      <c r="I82" s="52">
        <f t="shared" si="9"/>
        <v>431.64000000000004</v>
      </c>
      <c r="J82" s="52">
        <f t="shared" si="10"/>
        <v>496.386</v>
      </c>
      <c r="K82" s="52">
        <f t="shared" si="11"/>
        <v>332.39132905183396</v>
      </c>
      <c r="L82" s="52">
        <f t="shared" si="12"/>
        <v>163.9946709481661</v>
      </c>
    </row>
    <row r="83" spans="2:12" s="53" customFormat="1" ht="22.5">
      <c r="B83" s="49" t="s">
        <v>98</v>
      </c>
      <c r="C83" s="49" t="s">
        <v>177</v>
      </c>
      <c r="D83" s="50" t="s">
        <v>79</v>
      </c>
      <c r="E83" s="51">
        <v>5</v>
      </c>
      <c r="F83" s="49" t="s">
        <v>18</v>
      </c>
      <c r="G83" s="52">
        <f t="shared" si="8"/>
        <v>14.013</v>
      </c>
      <c r="H83" s="52">
        <v>15.57</v>
      </c>
      <c r="I83" s="52">
        <f t="shared" si="9"/>
        <v>70.065</v>
      </c>
      <c r="J83" s="52">
        <f t="shared" si="10"/>
        <v>80.57475</v>
      </c>
      <c r="K83" s="52">
        <f t="shared" si="11"/>
        <v>53.95468091468989</v>
      </c>
      <c r="L83" s="52">
        <f t="shared" si="12"/>
        <v>26.62006908531011</v>
      </c>
    </row>
    <row r="84" spans="2:12" s="53" customFormat="1" ht="12.75">
      <c r="B84" s="54"/>
      <c r="C84" s="54"/>
      <c r="D84" s="55" t="s">
        <v>6</v>
      </c>
      <c r="E84" s="51"/>
      <c r="F84" s="49"/>
      <c r="G84" s="52"/>
      <c r="H84" s="52"/>
      <c r="I84" s="52">
        <f>SUM(I75:I83)</f>
        <v>4254.01524</v>
      </c>
      <c r="J84" s="52">
        <f>SUM(J75:J83)</f>
        <v>4892.117526</v>
      </c>
      <c r="K84" s="52">
        <f>SUM(K75:K83)</f>
        <v>3275.872902025661</v>
      </c>
      <c r="L84" s="52">
        <f>SUM(L75:L83)</f>
        <v>1616.2446239743392</v>
      </c>
    </row>
    <row r="85" spans="2:12" s="53" customFormat="1" ht="12.75">
      <c r="B85" s="54">
        <v>10</v>
      </c>
      <c r="C85" s="86" t="s">
        <v>20</v>
      </c>
      <c r="D85" s="87"/>
      <c r="E85" s="87"/>
      <c r="F85" s="87"/>
      <c r="G85" s="87"/>
      <c r="H85" s="87"/>
      <c r="I85" s="87"/>
      <c r="J85" s="87"/>
      <c r="K85" s="87"/>
      <c r="L85" s="88"/>
    </row>
    <row r="86" spans="2:12" s="53" customFormat="1" ht="12.75">
      <c r="B86" s="49" t="s">
        <v>57</v>
      </c>
      <c r="C86" s="49" t="s">
        <v>178</v>
      </c>
      <c r="D86" s="50" t="s">
        <v>31</v>
      </c>
      <c r="E86" s="51">
        <v>141.33</v>
      </c>
      <c r="F86" s="49" t="s">
        <v>21</v>
      </c>
      <c r="G86" s="52">
        <f>H86*0.9</f>
        <v>8.19</v>
      </c>
      <c r="H86" s="52">
        <v>9.1</v>
      </c>
      <c r="I86" s="52">
        <f>G86*E86</f>
        <v>1157.4927</v>
      </c>
      <c r="J86" s="52">
        <f>I86*1.15</f>
        <v>1331.116605</v>
      </c>
      <c r="K86" s="52">
        <f>J86-L86</f>
        <v>891.345882959864</v>
      </c>
      <c r="L86" s="52">
        <f>J86*(17184.15/$J$88)</f>
        <v>439.77072204013604</v>
      </c>
    </row>
    <row r="87" spans="2:12" s="53" customFormat="1" ht="12.75">
      <c r="B87" s="54"/>
      <c r="C87" s="54"/>
      <c r="D87" s="55" t="s">
        <v>6</v>
      </c>
      <c r="E87" s="51"/>
      <c r="F87" s="49"/>
      <c r="G87" s="52"/>
      <c r="H87" s="52"/>
      <c r="I87" s="52">
        <f>SUM(I86)</f>
        <v>1157.4927</v>
      </c>
      <c r="J87" s="52">
        <f>SUM(J86)</f>
        <v>1331.116605</v>
      </c>
      <c r="K87" s="52">
        <f>K86</f>
        <v>891.345882959864</v>
      </c>
      <c r="L87" s="52">
        <f>J87*(17184.15/$J$88)</f>
        <v>439.77072204013604</v>
      </c>
    </row>
    <row r="88" spans="2:12" s="53" customFormat="1" ht="12.75">
      <c r="B88" s="49"/>
      <c r="C88" s="49"/>
      <c r="D88" s="58" t="s">
        <v>16</v>
      </c>
      <c r="E88" s="51"/>
      <c r="F88" s="49"/>
      <c r="G88" s="52"/>
      <c r="H88" s="52"/>
      <c r="I88" s="59">
        <f>I87+I84+I73+I68+I64+I42+I26+I23+I19+I16</f>
        <v>45229.31424</v>
      </c>
      <c r="J88" s="59">
        <f>J87+J84+J73+J68+J64+J42+J26+J23+J19+J16</f>
        <v>52013.71137599999</v>
      </c>
      <c r="K88" s="59">
        <f>K87+K84+K73+K68+K64+K42+K26+K23+K19+K16</f>
        <v>34829.56137599999</v>
      </c>
      <c r="L88" s="59">
        <f>L87+L84+L73+L68+L64+L42+L26+L23+L19+L16</f>
        <v>17184.150000000005</v>
      </c>
    </row>
    <row r="89" spans="2:9" ht="12.75">
      <c r="B89" s="46"/>
      <c r="D89" s="60"/>
      <c r="E89" s="61"/>
      <c r="F89" s="46"/>
      <c r="G89" s="62"/>
      <c r="H89" s="62"/>
      <c r="I89" s="62"/>
    </row>
    <row r="90" spans="2:12" ht="12.75">
      <c r="B90" s="93" t="s">
        <v>211</v>
      </c>
      <c r="C90" s="93"/>
      <c r="D90" s="93"/>
      <c r="E90" s="93"/>
      <c r="F90" s="93"/>
      <c r="G90" s="93"/>
      <c r="H90" s="93"/>
      <c r="I90" s="93"/>
      <c r="J90" s="93"/>
      <c r="K90" s="63"/>
      <c r="L90" s="63"/>
    </row>
    <row r="91" spans="2:9" ht="12.75">
      <c r="B91" s="46"/>
      <c r="D91" s="60"/>
      <c r="E91" s="61"/>
      <c r="F91" s="46"/>
      <c r="G91" s="62"/>
      <c r="H91" s="62"/>
      <c r="I91" s="62"/>
    </row>
    <row r="92" spans="2:12" ht="12.75">
      <c r="B92" s="46"/>
      <c r="D92" s="64"/>
      <c r="E92" s="65"/>
      <c r="F92" s="66"/>
      <c r="G92" s="67"/>
      <c r="H92" s="67"/>
      <c r="I92" s="68"/>
      <c r="J92" s="69"/>
      <c r="K92" s="69"/>
      <c r="L92" s="69"/>
    </row>
    <row r="93" spans="2:12" ht="12.75">
      <c r="B93" s="46"/>
      <c r="D93" s="70"/>
      <c r="E93" s="71"/>
      <c r="F93" s="72"/>
      <c r="G93" s="73"/>
      <c r="H93" s="73"/>
      <c r="I93" s="64"/>
      <c r="J93" s="72"/>
      <c r="K93" s="72"/>
      <c r="L93" s="72" t="s">
        <v>101</v>
      </c>
    </row>
    <row r="94" spans="2:12" ht="12.75">
      <c r="B94" s="46"/>
      <c r="D94" s="74"/>
      <c r="E94" s="75"/>
      <c r="F94" s="76"/>
      <c r="G94" s="73"/>
      <c r="H94" s="73"/>
      <c r="I94" s="64"/>
      <c r="J94" s="77"/>
      <c r="K94" s="77"/>
      <c r="L94" s="77" t="s">
        <v>103</v>
      </c>
    </row>
    <row r="95" spans="2:12" ht="12.75">
      <c r="B95" s="46"/>
      <c r="D95" s="74"/>
      <c r="E95" s="75"/>
      <c r="F95" s="76"/>
      <c r="G95" s="77"/>
      <c r="H95" s="77"/>
      <c r="I95" s="60"/>
      <c r="J95" s="76"/>
      <c r="K95" s="76"/>
      <c r="L95" s="76" t="s">
        <v>102</v>
      </c>
    </row>
    <row r="96" spans="2:9" ht="12.75">
      <c r="B96" s="46"/>
      <c r="D96" s="60"/>
      <c r="E96" s="61"/>
      <c r="F96" s="46"/>
      <c r="G96" s="60"/>
      <c r="H96" s="60"/>
      <c r="I96" s="60"/>
    </row>
    <row r="97" spans="2:9" ht="12.75">
      <c r="B97" s="46"/>
      <c r="D97" s="60"/>
      <c r="E97" s="61"/>
      <c r="F97" s="46"/>
      <c r="G97" s="60"/>
      <c r="H97" s="60"/>
      <c r="I97" s="60"/>
    </row>
    <row r="98" spans="2:9" ht="12.75">
      <c r="B98" s="46"/>
      <c r="D98" s="60"/>
      <c r="E98" s="61"/>
      <c r="F98" s="46"/>
      <c r="G98" s="60"/>
      <c r="H98" s="60"/>
      <c r="I98" s="60"/>
    </row>
    <row r="99" spans="2:9" ht="12.75">
      <c r="B99" s="46"/>
      <c r="D99" s="60"/>
      <c r="E99" s="61"/>
      <c r="F99" s="46"/>
      <c r="G99" s="60"/>
      <c r="H99" s="60"/>
      <c r="I99" s="62"/>
    </row>
    <row r="100" spans="2:9" ht="12.75">
      <c r="B100" s="46"/>
      <c r="D100" s="60"/>
      <c r="E100" s="61"/>
      <c r="F100" s="46"/>
      <c r="G100" s="60"/>
      <c r="H100" s="60"/>
      <c r="I100" s="60"/>
    </row>
    <row r="101" spans="2:12" ht="12.75">
      <c r="B101" s="46"/>
      <c r="D101" s="60"/>
      <c r="E101" s="61"/>
      <c r="F101" s="46"/>
      <c r="G101" s="60"/>
      <c r="H101" s="60"/>
      <c r="I101" s="78"/>
      <c r="J101" s="79"/>
      <c r="K101" s="79"/>
      <c r="L101" s="79"/>
    </row>
    <row r="102" spans="2:12" ht="12.75">
      <c r="B102" s="46"/>
      <c r="D102" s="60"/>
      <c r="E102" s="61"/>
      <c r="F102" s="46"/>
      <c r="G102" s="60"/>
      <c r="H102" s="60"/>
      <c r="I102" s="62"/>
      <c r="J102" s="79"/>
      <c r="K102" s="79"/>
      <c r="L102" s="79"/>
    </row>
    <row r="103" spans="2:9" ht="12.75">
      <c r="B103" s="46"/>
      <c r="D103" s="60"/>
      <c r="E103" s="61"/>
      <c r="F103" s="46"/>
      <c r="G103" s="60"/>
      <c r="H103" s="60"/>
      <c r="I103" s="60"/>
    </row>
    <row r="104" spans="2:9" ht="12.75">
      <c r="B104" s="46"/>
      <c r="D104" s="60"/>
      <c r="E104" s="61"/>
      <c r="F104" s="46"/>
      <c r="G104" s="60"/>
      <c r="H104" s="60"/>
      <c r="I104" s="60"/>
    </row>
    <row r="105" spans="2:9" ht="12.75">
      <c r="B105" s="46"/>
      <c r="D105" s="60"/>
      <c r="E105" s="61"/>
      <c r="F105" s="46"/>
      <c r="G105" s="60"/>
      <c r="H105" s="60"/>
      <c r="I105" s="60"/>
    </row>
    <row r="106" spans="2:9" ht="12.75">
      <c r="B106" s="46"/>
      <c r="D106" s="60"/>
      <c r="E106" s="61"/>
      <c r="F106" s="46"/>
      <c r="G106" s="60"/>
      <c r="H106" s="60"/>
      <c r="I106" s="60"/>
    </row>
    <row r="107" spans="2:9" ht="12.75">
      <c r="B107" s="46"/>
      <c r="D107" s="60"/>
      <c r="E107" s="61"/>
      <c r="F107" s="46"/>
      <c r="G107" s="60"/>
      <c r="H107" s="60"/>
      <c r="I107" s="60"/>
    </row>
    <row r="108" spans="2:9" ht="12.75">
      <c r="B108" s="46"/>
      <c r="D108" s="60"/>
      <c r="E108" s="61"/>
      <c r="F108" s="46"/>
      <c r="G108" s="60"/>
      <c r="H108" s="60"/>
      <c r="I108" s="60"/>
    </row>
    <row r="109" spans="2:9" ht="12.75">
      <c r="B109" s="46"/>
      <c r="D109" s="60"/>
      <c r="E109" s="61"/>
      <c r="F109" s="46"/>
      <c r="G109" s="60"/>
      <c r="H109" s="60"/>
      <c r="I109" s="60"/>
    </row>
    <row r="110" spans="2:9" ht="12.75">
      <c r="B110" s="46"/>
      <c r="D110" s="60"/>
      <c r="E110" s="61"/>
      <c r="F110" s="46"/>
      <c r="G110" s="60"/>
      <c r="H110" s="60"/>
      <c r="I110" s="60"/>
    </row>
    <row r="111" spans="2:9" ht="12.75">
      <c r="B111" s="46"/>
      <c r="D111" s="60"/>
      <c r="E111" s="61"/>
      <c r="F111" s="46"/>
      <c r="G111" s="60"/>
      <c r="H111" s="60"/>
      <c r="I111" s="60"/>
    </row>
    <row r="112" spans="2:9" ht="12.75">
      <c r="B112" s="46"/>
      <c r="D112" s="60"/>
      <c r="E112" s="61"/>
      <c r="F112" s="46"/>
      <c r="G112" s="60"/>
      <c r="H112" s="60"/>
      <c r="I112" s="60"/>
    </row>
    <row r="113" spans="2:9" ht="12.75">
      <c r="B113" s="46"/>
      <c r="D113" s="60"/>
      <c r="E113" s="61"/>
      <c r="F113" s="46"/>
      <c r="G113" s="60"/>
      <c r="H113" s="60"/>
      <c r="I113" s="60"/>
    </row>
    <row r="114" spans="2:9" ht="12.75">
      <c r="B114" s="46"/>
      <c r="D114" s="60"/>
      <c r="E114" s="61"/>
      <c r="F114" s="46"/>
      <c r="G114" s="60"/>
      <c r="H114" s="60"/>
      <c r="I114" s="60"/>
    </row>
    <row r="115" spans="2:9" ht="12.75">
      <c r="B115" s="46"/>
      <c r="D115" s="60"/>
      <c r="E115" s="61"/>
      <c r="F115" s="46"/>
      <c r="G115" s="60"/>
      <c r="H115" s="60"/>
      <c r="I115" s="60"/>
    </row>
    <row r="116" spans="2:9" ht="12.75">
      <c r="B116" s="46"/>
      <c r="D116" s="60"/>
      <c r="E116" s="61"/>
      <c r="F116" s="46"/>
      <c r="G116" s="60"/>
      <c r="H116" s="60"/>
      <c r="I116" s="60"/>
    </row>
    <row r="117" spans="2:9" ht="12.75">
      <c r="B117" s="46"/>
      <c r="D117" s="60"/>
      <c r="E117" s="61"/>
      <c r="F117" s="46"/>
      <c r="G117" s="60"/>
      <c r="H117" s="60"/>
      <c r="I117" s="60"/>
    </row>
    <row r="118" spans="2:9" ht="12.75">
      <c r="B118" s="46"/>
      <c r="D118" s="60"/>
      <c r="E118" s="61"/>
      <c r="F118" s="46"/>
      <c r="G118" s="60"/>
      <c r="H118" s="60"/>
      <c r="I118" s="60"/>
    </row>
    <row r="119" spans="2:9" ht="12.75">
      <c r="B119" s="46"/>
      <c r="D119" s="60"/>
      <c r="E119" s="61"/>
      <c r="F119" s="46"/>
      <c r="G119" s="60"/>
      <c r="H119" s="60"/>
      <c r="I119" s="60"/>
    </row>
    <row r="120" spans="2:9" ht="12.75">
      <c r="B120" s="46"/>
      <c r="D120" s="60"/>
      <c r="E120" s="61"/>
      <c r="F120" s="46"/>
      <c r="G120" s="60"/>
      <c r="H120" s="60"/>
      <c r="I120" s="60"/>
    </row>
    <row r="121" spans="2:9" ht="12.75">
      <c r="B121" s="46"/>
      <c r="D121" s="60"/>
      <c r="E121" s="61"/>
      <c r="F121" s="46"/>
      <c r="G121" s="60"/>
      <c r="H121" s="60"/>
      <c r="I121" s="60"/>
    </row>
    <row r="122" spans="2:9" ht="12.75">
      <c r="B122" s="46"/>
      <c r="D122" s="60"/>
      <c r="E122" s="61"/>
      <c r="F122" s="46"/>
      <c r="G122" s="60"/>
      <c r="H122" s="60"/>
      <c r="I122" s="60"/>
    </row>
    <row r="123" spans="2:9" ht="12.75">
      <c r="B123" s="46"/>
      <c r="D123" s="60"/>
      <c r="E123" s="61"/>
      <c r="F123" s="46"/>
      <c r="G123" s="60"/>
      <c r="H123" s="60"/>
      <c r="I123" s="60"/>
    </row>
    <row r="124" spans="2:9" ht="12.75">
      <c r="B124" s="46"/>
      <c r="D124" s="60"/>
      <c r="E124" s="61"/>
      <c r="F124" s="46"/>
      <c r="G124" s="60"/>
      <c r="H124" s="60"/>
      <c r="I124" s="60"/>
    </row>
    <row r="125" spans="2:9" ht="12.75">
      <c r="B125" s="46"/>
      <c r="D125" s="60"/>
      <c r="E125" s="61"/>
      <c r="F125" s="46"/>
      <c r="G125" s="60"/>
      <c r="H125" s="60"/>
      <c r="I125" s="60"/>
    </row>
    <row r="126" spans="2:9" ht="12.75">
      <c r="B126" s="46"/>
      <c r="D126" s="60"/>
      <c r="E126" s="61"/>
      <c r="F126" s="46"/>
      <c r="G126" s="60"/>
      <c r="H126" s="60"/>
      <c r="I126" s="60"/>
    </row>
    <row r="127" spans="2:9" ht="12.75">
      <c r="B127" s="46"/>
      <c r="D127" s="60"/>
      <c r="E127" s="61"/>
      <c r="F127" s="46"/>
      <c r="G127" s="60"/>
      <c r="H127" s="60"/>
      <c r="I127" s="60"/>
    </row>
    <row r="128" spans="2:9" ht="12.75">
      <c r="B128" s="46"/>
      <c r="D128" s="60"/>
      <c r="E128" s="61"/>
      <c r="F128" s="46"/>
      <c r="G128" s="60"/>
      <c r="H128" s="60"/>
      <c r="I128" s="60"/>
    </row>
    <row r="129" spans="2:9" ht="12.75">
      <c r="B129" s="46"/>
      <c r="D129" s="60"/>
      <c r="E129" s="61"/>
      <c r="F129" s="46"/>
      <c r="G129" s="60"/>
      <c r="H129" s="60"/>
      <c r="I129" s="60"/>
    </row>
    <row r="130" spans="2:9" ht="12.75">
      <c r="B130" s="46"/>
      <c r="D130" s="60"/>
      <c r="E130" s="61"/>
      <c r="F130" s="46"/>
      <c r="G130" s="60"/>
      <c r="H130" s="60"/>
      <c r="I130" s="60"/>
    </row>
    <row r="131" spans="2:9" ht="12.75">
      <c r="B131" s="46"/>
      <c r="D131" s="60"/>
      <c r="E131" s="61"/>
      <c r="F131" s="46"/>
      <c r="G131" s="60"/>
      <c r="H131" s="60"/>
      <c r="I131" s="60"/>
    </row>
    <row r="132" spans="2:9" ht="12.75">
      <c r="B132" s="46"/>
      <c r="D132" s="60"/>
      <c r="E132" s="61"/>
      <c r="F132" s="46"/>
      <c r="G132" s="60"/>
      <c r="H132" s="60"/>
      <c r="I132" s="60"/>
    </row>
    <row r="133" spans="2:9" ht="12.75">
      <c r="B133" s="46"/>
      <c r="D133" s="60"/>
      <c r="E133" s="61"/>
      <c r="F133" s="46"/>
      <c r="G133" s="60"/>
      <c r="H133" s="60"/>
      <c r="I133" s="60"/>
    </row>
    <row r="134" spans="2:9" ht="12.75">
      <c r="B134" s="46"/>
      <c r="D134" s="60"/>
      <c r="E134" s="61"/>
      <c r="F134" s="46"/>
      <c r="G134" s="60"/>
      <c r="H134" s="60"/>
      <c r="I134" s="60"/>
    </row>
    <row r="135" spans="2:9" ht="12.75">
      <c r="B135" s="46"/>
      <c r="D135" s="60"/>
      <c r="E135" s="61"/>
      <c r="F135" s="46"/>
      <c r="G135" s="60"/>
      <c r="H135" s="60"/>
      <c r="I135" s="60"/>
    </row>
    <row r="136" spans="2:9" ht="12.75">
      <c r="B136" s="46"/>
      <c r="D136" s="60"/>
      <c r="E136" s="61"/>
      <c r="F136" s="46"/>
      <c r="G136" s="60"/>
      <c r="H136" s="60"/>
      <c r="I136" s="60"/>
    </row>
    <row r="137" spans="2:9" ht="12.75">
      <c r="B137" s="46"/>
      <c r="D137" s="60"/>
      <c r="E137" s="61"/>
      <c r="F137" s="46"/>
      <c r="G137" s="60"/>
      <c r="H137" s="60"/>
      <c r="I137" s="60"/>
    </row>
    <row r="138" spans="2:9" ht="12.75">
      <c r="B138" s="46"/>
      <c r="D138" s="60"/>
      <c r="E138" s="61"/>
      <c r="F138" s="46"/>
      <c r="G138" s="60"/>
      <c r="H138" s="60"/>
      <c r="I138" s="60"/>
    </row>
    <row r="139" spans="2:9" ht="12.75">
      <c r="B139" s="46"/>
      <c r="D139" s="60"/>
      <c r="E139" s="61"/>
      <c r="F139" s="46"/>
      <c r="G139" s="60"/>
      <c r="H139" s="60"/>
      <c r="I139" s="60"/>
    </row>
    <row r="140" spans="2:9" ht="12.75">
      <c r="B140" s="46"/>
      <c r="D140" s="60"/>
      <c r="E140" s="61"/>
      <c r="F140" s="46"/>
      <c r="G140" s="60"/>
      <c r="H140" s="60"/>
      <c r="I140" s="60"/>
    </row>
    <row r="141" spans="2:9" ht="12.75">
      <c r="B141" s="46"/>
      <c r="D141" s="60"/>
      <c r="E141" s="61"/>
      <c r="F141" s="46"/>
      <c r="G141" s="60"/>
      <c r="H141" s="60"/>
      <c r="I141" s="60"/>
    </row>
    <row r="142" spans="2:9" ht="12.75">
      <c r="B142" s="46"/>
      <c r="D142" s="60"/>
      <c r="E142" s="61"/>
      <c r="F142" s="46"/>
      <c r="G142" s="60"/>
      <c r="H142" s="60"/>
      <c r="I142" s="60"/>
    </row>
    <row r="143" spans="2:9" ht="12.75">
      <c r="B143" s="46"/>
      <c r="D143" s="60"/>
      <c r="E143" s="61"/>
      <c r="F143" s="46"/>
      <c r="G143" s="60"/>
      <c r="H143" s="60"/>
      <c r="I143" s="60"/>
    </row>
    <row r="144" spans="2:9" ht="12.75">
      <c r="B144" s="46"/>
      <c r="D144" s="60"/>
      <c r="E144" s="61"/>
      <c r="F144" s="46"/>
      <c r="G144" s="60"/>
      <c r="H144" s="60"/>
      <c r="I144" s="60"/>
    </row>
    <row r="145" spans="2:9" ht="12.75">
      <c r="B145" s="46"/>
      <c r="D145" s="60"/>
      <c r="E145" s="61"/>
      <c r="F145" s="46"/>
      <c r="G145" s="60"/>
      <c r="H145" s="60"/>
      <c r="I145" s="60"/>
    </row>
    <row r="146" spans="2:9" ht="12.75">
      <c r="B146" s="46"/>
      <c r="D146" s="60"/>
      <c r="E146" s="61"/>
      <c r="F146" s="46"/>
      <c r="G146" s="60"/>
      <c r="H146" s="60"/>
      <c r="I146" s="60"/>
    </row>
    <row r="147" spans="2:9" ht="12.75">
      <c r="B147" s="46"/>
      <c r="D147" s="60"/>
      <c r="E147" s="61"/>
      <c r="F147" s="46"/>
      <c r="G147" s="60"/>
      <c r="H147" s="60"/>
      <c r="I147" s="60"/>
    </row>
    <row r="148" spans="2:9" ht="12.75">
      <c r="B148" s="46"/>
      <c r="D148" s="60"/>
      <c r="E148" s="61"/>
      <c r="F148" s="46"/>
      <c r="G148" s="60"/>
      <c r="H148" s="60"/>
      <c r="I148" s="60"/>
    </row>
    <row r="149" spans="2:9" ht="12.75">
      <c r="B149" s="46"/>
      <c r="D149" s="60"/>
      <c r="E149" s="61"/>
      <c r="F149" s="46"/>
      <c r="G149" s="60"/>
      <c r="H149" s="60"/>
      <c r="I149" s="60"/>
    </row>
    <row r="150" spans="2:9" ht="12.75">
      <c r="B150" s="46"/>
      <c r="D150" s="60"/>
      <c r="E150" s="61"/>
      <c r="F150" s="46"/>
      <c r="G150" s="60"/>
      <c r="H150" s="60"/>
      <c r="I150" s="60"/>
    </row>
    <row r="151" spans="2:9" ht="12.75">
      <c r="B151" s="46"/>
      <c r="D151" s="60"/>
      <c r="E151" s="61"/>
      <c r="F151" s="46"/>
      <c r="G151" s="60"/>
      <c r="H151" s="60"/>
      <c r="I151" s="60"/>
    </row>
    <row r="152" spans="2:9" ht="12.75">
      <c r="B152" s="46"/>
      <c r="D152" s="60"/>
      <c r="E152" s="61"/>
      <c r="F152" s="46"/>
      <c r="G152" s="60"/>
      <c r="H152" s="60"/>
      <c r="I152" s="60"/>
    </row>
    <row r="153" spans="2:9" ht="12.75">
      <c r="B153" s="46"/>
      <c r="D153" s="60"/>
      <c r="E153" s="61"/>
      <c r="F153" s="46"/>
      <c r="G153" s="60"/>
      <c r="H153" s="60"/>
      <c r="I153" s="60"/>
    </row>
    <row r="154" spans="2:9" ht="12.75">
      <c r="B154" s="46"/>
      <c r="D154" s="60"/>
      <c r="E154" s="61"/>
      <c r="F154" s="46"/>
      <c r="G154" s="60"/>
      <c r="H154" s="60"/>
      <c r="I154" s="60"/>
    </row>
    <row r="155" spans="2:9" ht="12.75">
      <c r="B155" s="46"/>
      <c r="D155" s="60"/>
      <c r="E155" s="61"/>
      <c r="F155" s="46"/>
      <c r="G155" s="60"/>
      <c r="H155" s="60"/>
      <c r="I155" s="60"/>
    </row>
    <row r="156" spans="2:9" ht="12.75">
      <c r="B156" s="46"/>
      <c r="D156" s="60"/>
      <c r="E156" s="61"/>
      <c r="F156" s="46"/>
      <c r="G156" s="60"/>
      <c r="H156" s="60"/>
      <c r="I156" s="60"/>
    </row>
    <row r="157" spans="2:9" ht="12.75">
      <c r="B157" s="46"/>
      <c r="D157" s="60"/>
      <c r="E157" s="61"/>
      <c r="F157" s="46"/>
      <c r="G157" s="60"/>
      <c r="H157" s="60"/>
      <c r="I157" s="60"/>
    </row>
    <row r="158" spans="2:9" ht="12.75">
      <c r="B158" s="46"/>
      <c r="D158" s="60"/>
      <c r="E158" s="61"/>
      <c r="F158" s="46"/>
      <c r="G158" s="60"/>
      <c r="H158" s="60"/>
      <c r="I158" s="60"/>
    </row>
    <row r="159" spans="2:9" ht="12.75">
      <c r="B159" s="46"/>
      <c r="D159" s="60"/>
      <c r="E159" s="61"/>
      <c r="F159" s="46"/>
      <c r="G159" s="60"/>
      <c r="H159" s="60"/>
      <c r="I159" s="60"/>
    </row>
    <row r="160" spans="2:9" ht="12.75">
      <c r="B160" s="46"/>
      <c r="D160" s="60"/>
      <c r="E160" s="61"/>
      <c r="F160" s="46"/>
      <c r="G160" s="60"/>
      <c r="H160" s="60"/>
      <c r="I160" s="60"/>
    </row>
    <row r="161" spans="2:9" ht="12.75">
      <c r="B161" s="46"/>
      <c r="D161" s="60"/>
      <c r="E161" s="61"/>
      <c r="F161" s="46"/>
      <c r="G161" s="60"/>
      <c r="H161" s="60"/>
      <c r="I161" s="60"/>
    </row>
    <row r="162" spans="2:9" ht="12.75">
      <c r="B162" s="46"/>
      <c r="D162" s="60"/>
      <c r="E162" s="61"/>
      <c r="F162" s="46"/>
      <c r="G162" s="60"/>
      <c r="H162" s="60"/>
      <c r="I162" s="60"/>
    </row>
    <row r="163" spans="2:9" ht="12.75">
      <c r="B163" s="46"/>
      <c r="D163" s="60"/>
      <c r="E163" s="61"/>
      <c r="F163" s="46"/>
      <c r="G163" s="60"/>
      <c r="H163" s="60"/>
      <c r="I163" s="60"/>
    </row>
    <row r="164" spans="2:9" ht="12.75">
      <c r="B164" s="46"/>
      <c r="D164" s="60"/>
      <c r="E164" s="61"/>
      <c r="F164" s="46"/>
      <c r="G164" s="60"/>
      <c r="H164" s="60"/>
      <c r="I164" s="60"/>
    </row>
    <row r="165" spans="2:9" ht="12.75">
      <c r="B165" s="46"/>
      <c r="D165" s="60"/>
      <c r="E165" s="61"/>
      <c r="F165" s="46"/>
      <c r="G165" s="60"/>
      <c r="H165" s="60"/>
      <c r="I165" s="60"/>
    </row>
    <row r="166" spans="2:9" ht="12.75">
      <c r="B166" s="46"/>
      <c r="D166" s="60"/>
      <c r="E166" s="61"/>
      <c r="F166" s="46"/>
      <c r="G166" s="60"/>
      <c r="H166" s="60"/>
      <c r="I166" s="60"/>
    </row>
    <row r="167" spans="2:9" ht="12.75">
      <c r="B167" s="46"/>
      <c r="D167" s="60"/>
      <c r="E167" s="61"/>
      <c r="F167" s="46"/>
      <c r="G167" s="60"/>
      <c r="H167" s="60"/>
      <c r="I167" s="60"/>
    </row>
    <row r="168" spans="2:9" ht="12.75">
      <c r="B168" s="46"/>
      <c r="D168" s="60"/>
      <c r="E168" s="61"/>
      <c r="F168" s="46"/>
      <c r="G168" s="60"/>
      <c r="H168" s="60"/>
      <c r="I168" s="60"/>
    </row>
  </sheetData>
  <sheetProtection/>
  <mergeCells count="20">
    <mergeCell ref="B90:J90"/>
    <mergeCell ref="C13:L13"/>
    <mergeCell ref="B16:H16"/>
    <mergeCell ref="C17:L17"/>
    <mergeCell ref="C20:L20"/>
    <mergeCell ref="C24:L24"/>
    <mergeCell ref="C27:L27"/>
    <mergeCell ref="C43:L43"/>
    <mergeCell ref="C65:L65"/>
    <mergeCell ref="C69:L69"/>
    <mergeCell ref="B7:J7"/>
    <mergeCell ref="B10:J10"/>
    <mergeCell ref="C74:L74"/>
    <mergeCell ref="C85:L85"/>
    <mergeCell ref="B2:J2"/>
    <mergeCell ref="B3:J3"/>
    <mergeCell ref="B4:J4"/>
    <mergeCell ref="B5:J5"/>
    <mergeCell ref="B6:D6"/>
    <mergeCell ref="E6:J6"/>
  </mergeCells>
  <printOptions horizontalCentered="1"/>
  <pageMargins left="0" right="0" top="0" bottom="0" header="0" footer="0"/>
  <pageSetup horizontalDpi="600" verticalDpi="600" orientation="landscape" paperSize="9" scale="95" r:id="rId3"/>
  <legacyDrawing r:id="rId2"/>
  <oleObjects>
    <oleObject progId="PBrush" shapeId="45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="130" zoomScaleNormal="130" zoomScalePageLayoutView="0" workbookViewId="0" topLeftCell="A1">
      <selection activeCell="J32" sqref="A1:J32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39.7109375" style="1" bestFit="1" customWidth="1"/>
    <col min="4" max="4" width="14.28125" style="1" customWidth="1"/>
    <col min="5" max="8" width="15.7109375" style="1" customWidth="1"/>
    <col min="9" max="9" width="20.7109375" style="1" customWidth="1"/>
    <col min="10" max="10" width="3.7109375" style="1" customWidth="1"/>
    <col min="11" max="16384" width="9.140625" style="1" customWidth="1"/>
  </cols>
  <sheetData>
    <row r="1" spans="9:10" ht="12.75">
      <c r="I1" s="2"/>
      <c r="J1" s="2"/>
    </row>
    <row r="2" spans="2:10" ht="20.25">
      <c r="B2" s="100" t="s">
        <v>84</v>
      </c>
      <c r="C2" s="100"/>
      <c r="D2" s="100"/>
      <c r="E2" s="100"/>
      <c r="F2" s="100"/>
      <c r="G2" s="100"/>
      <c r="H2" s="100"/>
      <c r="I2" s="100"/>
      <c r="J2" s="3"/>
    </row>
    <row r="3" spans="2:10" ht="20.25">
      <c r="B3" s="101" t="s">
        <v>85</v>
      </c>
      <c r="C3" s="101"/>
      <c r="D3" s="101"/>
      <c r="E3" s="101"/>
      <c r="F3" s="101"/>
      <c r="G3" s="101"/>
      <c r="H3" s="101"/>
      <c r="I3" s="101"/>
      <c r="J3" s="4"/>
    </row>
    <row r="5" ht="49.5" customHeight="1"/>
    <row r="6" spans="2:9" s="5" customFormat="1" ht="15.75">
      <c r="B6" s="102" t="s">
        <v>180</v>
      </c>
      <c r="C6" s="102"/>
      <c r="D6" s="102"/>
      <c r="E6" s="102"/>
      <c r="F6" s="102"/>
      <c r="G6" s="102"/>
      <c r="H6" s="102"/>
      <c r="I6" s="102"/>
    </row>
    <row r="7" spans="2:9" s="5" customFormat="1" ht="12.75" customHeight="1">
      <c r="B7" s="1"/>
      <c r="C7" s="1"/>
      <c r="D7" s="1"/>
      <c r="E7" s="1"/>
      <c r="F7" s="1"/>
      <c r="G7" s="1"/>
      <c r="H7" s="1"/>
      <c r="I7" s="1"/>
    </row>
    <row r="8" spans="2:9" s="5" customFormat="1" ht="12.75">
      <c r="B8" s="103" t="str">
        <f>'[1]Planilha Orçamentária'!B4</f>
        <v>Proponente: Prefeitura Municipal de Cerqueira César</v>
      </c>
      <c r="C8" s="103"/>
      <c r="D8" s="103"/>
      <c r="E8" s="103"/>
      <c r="F8" s="103"/>
      <c r="G8" s="103"/>
      <c r="H8" s="103"/>
      <c r="I8" s="103"/>
    </row>
    <row r="9" spans="2:9" s="5" customFormat="1" ht="12.75">
      <c r="B9" s="6" t="str">
        <f>'[1]Planilha Orçamentária'!B5:G5</f>
        <v>Assunto/Título: Construção de prédio para o Centro de Convivência da Criança e do Adolescente</v>
      </c>
      <c r="C9" s="6"/>
      <c r="D9" s="6"/>
      <c r="E9" s="6"/>
      <c r="F9" s="6"/>
      <c r="G9" s="6"/>
      <c r="H9" s="6"/>
      <c r="I9" s="6"/>
    </row>
    <row r="10" spans="2:8" s="5" customFormat="1" ht="12.75">
      <c r="B10" s="6" t="str">
        <f>'[1]Planilha Orçamentária'!B6</f>
        <v>Local: Rua 31, s/ n° - Parque Nove de Julho</v>
      </c>
      <c r="C10" s="6"/>
      <c r="D10" s="6"/>
      <c r="E10" s="6"/>
      <c r="F10" s="6"/>
      <c r="G10" s="6"/>
      <c r="H10" s="7" t="str">
        <f>'[1]Planilha Orçamentária'!E6</f>
        <v>Município: Cerqueira César</v>
      </c>
    </row>
    <row r="11" spans="2:9" s="5" customFormat="1" ht="12.75">
      <c r="B11" s="6" t="str">
        <f>'[1]Planilha Orçamentária'!B7</f>
        <v>Áreas: de construção nova = 141,33 m²</v>
      </c>
      <c r="C11" s="6"/>
      <c r="D11" s="6"/>
      <c r="E11" s="6"/>
      <c r="F11" s="6"/>
      <c r="G11" s="6"/>
      <c r="H11" s="6"/>
      <c r="I11" s="6"/>
    </row>
    <row r="12" spans="2:9" s="5" customFormat="1" ht="12.75">
      <c r="B12" s="6"/>
      <c r="C12" s="8"/>
      <c r="D12" s="8"/>
      <c r="E12" s="8"/>
      <c r="F12" s="8"/>
      <c r="G12" s="8"/>
      <c r="H12" s="8"/>
      <c r="I12" s="8"/>
    </row>
    <row r="13" spans="2:9" s="5" customFormat="1" ht="13.5" thickBot="1">
      <c r="B13" s="6"/>
      <c r="C13" s="6"/>
      <c r="D13" s="6"/>
      <c r="E13" s="6"/>
      <c r="F13" s="6"/>
      <c r="G13" s="6"/>
      <c r="H13" s="6"/>
      <c r="I13" s="6"/>
    </row>
    <row r="14" spans="2:9" ht="13.5" thickBot="1">
      <c r="B14" s="9" t="s">
        <v>181</v>
      </c>
      <c r="C14" s="9" t="s">
        <v>182</v>
      </c>
      <c r="D14" s="9" t="s">
        <v>183</v>
      </c>
      <c r="E14" s="10" t="s">
        <v>184</v>
      </c>
      <c r="F14" s="10" t="s">
        <v>201</v>
      </c>
      <c r="G14" s="10" t="s">
        <v>202</v>
      </c>
      <c r="H14" s="10" t="s">
        <v>203</v>
      </c>
      <c r="I14" s="9" t="s">
        <v>204</v>
      </c>
    </row>
    <row r="15" spans="2:10" ht="12.75" customHeight="1" thickBot="1">
      <c r="B15" s="11">
        <v>1</v>
      </c>
      <c r="C15" s="12" t="s">
        <v>33</v>
      </c>
      <c r="D15" s="13">
        <f>'Planilha Orçamentária'!J16</f>
        <v>1629.7027199999998</v>
      </c>
      <c r="E15" s="14">
        <f aca="true" t="shared" si="0" ref="E15:E24">D15/$D$25</f>
        <v>0.031332175245467525</v>
      </c>
      <c r="F15" s="80">
        <f>$D15/4</f>
        <v>407.42567999999994</v>
      </c>
      <c r="G15" s="80">
        <f aca="true" t="shared" si="1" ref="G15:I24">$D15/4</f>
        <v>407.42567999999994</v>
      </c>
      <c r="H15" s="80">
        <f t="shared" si="1"/>
        <v>407.42567999999994</v>
      </c>
      <c r="I15" s="82">
        <f t="shared" si="1"/>
        <v>407.42567999999994</v>
      </c>
      <c r="J15" s="15"/>
    </row>
    <row r="16" spans="2:10" ht="13.5" thickBot="1">
      <c r="B16" s="16">
        <v>2</v>
      </c>
      <c r="C16" s="17" t="s">
        <v>80</v>
      </c>
      <c r="D16" s="18">
        <f>'Planilha Orçamentária'!J19</f>
        <v>777.67209</v>
      </c>
      <c r="E16" s="14">
        <f t="shared" si="0"/>
        <v>0.014951290139215695</v>
      </c>
      <c r="F16" s="80">
        <f aca="true" t="shared" si="2" ref="F16:F24">$D16/4</f>
        <v>194.4180225</v>
      </c>
      <c r="G16" s="80">
        <f t="shared" si="1"/>
        <v>194.4180225</v>
      </c>
      <c r="H16" s="80">
        <f t="shared" si="1"/>
        <v>194.4180225</v>
      </c>
      <c r="I16" s="82">
        <f t="shared" si="1"/>
        <v>194.4180225</v>
      </c>
      <c r="J16" s="15"/>
    </row>
    <row r="17" spans="2:10" ht="13.5" thickBot="1">
      <c r="B17" s="11">
        <v>3</v>
      </c>
      <c r="C17" s="19" t="s">
        <v>10</v>
      </c>
      <c r="D17" s="20">
        <f>'Planilha Orçamentária'!J23</f>
        <v>9759.317219999999</v>
      </c>
      <c r="E17" s="14">
        <f t="shared" si="0"/>
        <v>0.18762970304985988</v>
      </c>
      <c r="F17" s="80">
        <f t="shared" si="2"/>
        <v>2439.8293049999997</v>
      </c>
      <c r="G17" s="80">
        <f t="shared" si="1"/>
        <v>2439.8293049999997</v>
      </c>
      <c r="H17" s="80">
        <f t="shared" si="1"/>
        <v>2439.8293049999997</v>
      </c>
      <c r="I17" s="82">
        <f t="shared" si="1"/>
        <v>2439.8293049999997</v>
      </c>
      <c r="J17" s="15"/>
    </row>
    <row r="18" spans="2:10" ht="13.5" thickBot="1">
      <c r="B18" s="16">
        <v>4</v>
      </c>
      <c r="C18" s="19" t="s">
        <v>8</v>
      </c>
      <c r="D18" s="20">
        <f>'Planilha Orçamentária'!J26</f>
        <v>3875.1952499999993</v>
      </c>
      <c r="E18" s="14">
        <f t="shared" si="0"/>
        <v>0.07450334051317245</v>
      </c>
      <c r="F18" s="80">
        <f t="shared" si="2"/>
        <v>968.7988124999998</v>
      </c>
      <c r="G18" s="80">
        <f t="shared" si="1"/>
        <v>968.7988124999998</v>
      </c>
      <c r="H18" s="80">
        <f t="shared" si="1"/>
        <v>968.7988124999998</v>
      </c>
      <c r="I18" s="82">
        <f t="shared" si="1"/>
        <v>968.7988124999998</v>
      </c>
      <c r="J18" s="15"/>
    </row>
    <row r="19" spans="2:10" ht="13.5" thickBot="1">
      <c r="B19" s="11">
        <v>5</v>
      </c>
      <c r="C19" s="19" t="s">
        <v>9</v>
      </c>
      <c r="D19" s="20">
        <f>'Planilha Orçamentária'!J42</f>
        <v>7930.439100000001</v>
      </c>
      <c r="E19" s="14">
        <f t="shared" si="0"/>
        <v>0.15246824135797468</v>
      </c>
      <c r="F19" s="80">
        <f t="shared" si="2"/>
        <v>1982.6097750000004</v>
      </c>
      <c r="G19" s="80">
        <f t="shared" si="1"/>
        <v>1982.6097750000004</v>
      </c>
      <c r="H19" s="80">
        <f t="shared" si="1"/>
        <v>1982.6097750000004</v>
      </c>
      <c r="I19" s="82">
        <f t="shared" si="1"/>
        <v>1982.6097750000004</v>
      </c>
      <c r="J19" s="15"/>
    </row>
    <row r="20" spans="2:10" ht="13.5" thickBot="1">
      <c r="B20" s="16">
        <v>6</v>
      </c>
      <c r="C20" s="19" t="s">
        <v>11</v>
      </c>
      <c r="D20" s="20">
        <f>'Planilha Orçamentária'!J64</f>
        <v>12204.481949999998</v>
      </c>
      <c r="E20" s="14">
        <f t="shared" si="0"/>
        <v>0.23463970609163934</v>
      </c>
      <c r="F20" s="80">
        <f t="shared" si="2"/>
        <v>3051.1204874999994</v>
      </c>
      <c r="G20" s="80">
        <f t="shared" si="1"/>
        <v>3051.1204874999994</v>
      </c>
      <c r="H20" s="80">
        <f t="shared" si="1"/>
        <v>3051.1204874999994</v>
      </c>
      <c r="I20" s="82">
        <f t="shared" si="1"/>
        <v>3051.1204874999994</v>
      </c>
      <c r="J20" s="15"/>
    </row>
    <row r="21" spans="2:10" ht="13.5" thickBot="1">
      <c r="B21" s="11">
        <v>7</v>
      </c>
      <c r="C21" s="19" t="s">
        <v>185</v>
      </c>
      <c r="D21" s="20">
        <f>'Planilha Orçamentária'!J68</f>
        <v>3928.374585</v>
      </c>
      <c r="E21" s="14">
        <f t="shared" si="0"/>
        <v>0.07552575044303833</v>
      </c>
      <c r="F21" s="80">
        <f t="shared" si="2"/>
        <v>982.09364625</v>
      </c>
      <c r="G21" s="80">
        <f t="shared" si="1"/>
        <v>982.09364625</v>
      </c>
      <c r="H21" s="80">
        <f t="shared" si="1"/>
        <v>982.09364625</v>
      </c>
      <c r="I21" s="82">
        <f t="shared" si="1"/>
        <v>982.09364625</v>
      </c>
      <c r="J21" s="15"/>
    </row>
    <row r="22" spans="2:10" ht="13.5" thickBot="1">
      <c r="B22" s="16">
        <v>8</v>
      </c>
      <c r="C22" s="19" t="s">
        <v>12</v>
      </c>
      <c r="D22" s="20">
        <f>'Planilha Orçamentária'!J73</f>
        <v>5685.294329999998</v>
      </c>
      <c r="E22" s="14">
        <f t="shared" si="0"/>
        <v>0.10930376201962946</v>
      </c>
      <c r="F22" s="80">
        <f t="shared" si="2"/>
        <v>1421.3235824999995</v>
      </c>
      <c r="G22" s="80">
        <f t="shared" si="1"/>
        <v>1421.3235824999995</v>
      </c>
      <c r="H22" s="80">
        <f t="shared" si="1"/>
        <v>1421.3235824999995</v>
      </c>
      <c r="I22" s="82">
        <f t="shared" si="1"/>
        <v>1421.3235824999995</v>
      </c>
      <c r="J22" s="15"/>
    </row>
    <row r="23" spans="2:10" ht="13.5" thickBot="1">
      <c r="B23" s="11">
        <v>9</v>
      </c>
      <c r="C23" s="19" t="s">
        <v>13</v>
      </c>
      <c r="D23" s="20">
        <f>'Planilha Orçamentária'!J84</f>
        <v>4892.117526</v>
      </c>
      <c r="E23" s="14">
        <f t="shared" si="0"/>
        <v>0.09405438290368384</v>
      </c>
      <c r="F23" s="80">
        <f t="shared" si="2"/>
        <v>1223.0293815</v>
      </c>
      <c r="G23" s="80">
        <f t="shared" si="1"/>
        <v>1223.0293815</v>
      </c>
      <c r="H23" s="80">
        <f t="shared" si="1"/>
        <v>1223.0293815</v>
      </c>
      <c r="I23" s="82">
        <f t="shared" si="1"/>
        <v>1223.0293815</v>
      </c>
      <c r="J23" s="15"/>
    </row>
    <row r="24" spans="2:10" ht="13.5" thickBot="1">
      <c r="B24" s="16">
        <v>10</v>
      </c>
      <c r="C24" s="19" t="s">
        <v>20</v>
      </c>
      <c r="D24" s="20">
        <f>'Planilha Orçamentária'!J87</f>
        <v>1331.116605</v>
      </c>
      <c r="E24" s="14">
        <f t="shared" si="0"/>
        <v>0.025591648236318692</v>
      </c>
      <c r="F24" s="80">
        <f t="shared" si="2"/>
        <v>332.77915125</v>
      </c>
      <c r="G24" s="80">
        <f t="shared" si="1"/>
        <v>332.77915125</v>
      </c>
      <c r="H24" s="80">
        <f t="shared" si="1"/>
        <v>332.77915125</v>
      </c>
      <c r="I24" s="82">
        <f t="shared" si="1"/>
        <v>332.77915125</v>
      </c>
      <c r="J24" s="15"/>
    </row>
    <row r="25" spans="2:9" ht="13.5" thickBot="1">
      <c r="B25" s="21"/>
      <c r="C25" s="21"/>
      <c r="D25" s="22">
        <f aca="true" t="shared" si="3" ref="D25:I25">SUM(D15:D24)</f>
        <v>52013.711376</v>
      </c>
      <c r="E25" s="23">
        <f t="shared" si="3"/>
        <v>0.9999999999999998</v>
      </c>
      <c r="F25" s="81">
        <f t="shared" si="3"/>
        <v>13003.427844</v>
      </c>
      <c r="G25" s="81">
        <f t="shared" si="3"/>
        <v>13003.427844</v>
      </c>
      <c r="H25" s="81">
        <f t="shared" si="3"/>
        <v>13003.427844</v>
      </c>
      <c r="I25" s="81">
        <f t="shared" si="3"/>
        <v>13003.427844</v>
      </c>
    </row>
    <row r="26" spans="3:9" ht="13.5" thickBot="1">
      <c r="C26" s="83" t="s">
        <v>211</v>
      </c>
      <c r="D26" s="24"/>
      <c r="E26" s="24"/>
      <c r="F26" s="24"/>
      <c r="G26" s="24"/>
      <c r="H26" s="24"/>
      <c r="I26" s="84">
        <f>SUM(F25:I25)</f>
        <v>52013.711376</v>
      </c>
    </row>
    <row r="27" spans="3:9" ht="12.75">
      <c r="C27" s="24"/>
      <c r="D27" s="24"/>
      <c r="E27" s="24"/>
      <c r="F27" s="24"/>
      <c r="G27" s="24"/>
      <c r="H27" s="24"/>
      <c r="I27" s="24"/>
    </row>
    <row r="28" spans="3:8" ht="12.75">
      <c r="C28" s="25"/>
      <c r="D28" s="21"/>
      <c r="E28" s="21"/>
      <c r="F28" s="21"/>
      <c r="G28" s="21"/>
      <c r="H28" s="21"/>
    </row>
    <row r="29" spans="2:8" ht="12.75">
      <c r="B29" s="5"/>
      <c r="C29" s="26" t="s">
        <v>101</v>
      </c>
      <c r="D29" s="26"/>
      <c r="E29" s="26"/>
      <c r="F29" s="26"/>
      <c r="G29" s="26"/>
      <c r="H29" s="26"/>
    </row>
    <row r="30" spans="2:8" ht="12.75">
      <c r="B30" s="5"/>
      <c r="C30" s="27" t="s">
        <v>186</v>
      </c>
      <c r="D30" s="27"/>
      <c r="E30" s="27"/>
      <c r="F30" s="27"/>
      <c r="G30" s="27"/>
      <c r="H30" s="27"/>
    </row>
    <row r="31" spans="2:9" ht="12.75">
      <c r="B31" s="5"/>
      <c r="C31" s="27" t="s">
        <v>102</v>
      </c>
      <c r="D31" s="27"/>
      <c r="E31" s="27"/>
      <c r="F31" s="27"/>
      <c r="G31" s="27"/>
      <c r="H31" s="27"/>
      <c r="I31" s="27"/>
    </row>
    <row r="32" spans="3:8" ht="12.75">
      <c r="C32" s="24"/>
      <c r="D32" s="24"/>
      <c r="E32" s="24"/>
      <c r="F32" s="24"/>
      <c r="G32" s="24"/>
      <c r="H32" s="24"/>
    </row>
    <row r="33" spans="3:8" ht="12.75">
      <c r="C33" s="24"/>
      <c r="D33" s="24"/>
      <c r="E33" s="24"/>
      <c r="F33" s="24"/>
      <c r="G33" s="24"/>
      <c r="H33" s="24"/>
    </row>
    <row r="34" spans="3:8" ht="12.75">
      <c r="C34" s="28"/>
      <c r="D34" s="24"/>
      <c r="E34" s="24"/>
      <c r="F34" s="24"/>
      <c r="G34" s="24"/>
      <c r="H34" s="24"/>
    </row>
  </sheetData>
  <sheetProtection/>
  <mergeCells count="4">
    <mergeCell ref="B2:I2"/>
    <mergeCell ref="B3:I3"/>
    <mergeCell ref="B6:I6"/>
    <mergeCell ref="B8:I8"/>
  </mergeCells>
  <printOptions horizontalCentered="1" verticalCentered="1"/>
  <pageMargins left="0" right="0" top="0" bottom="0" header="0" footer="0"/>
  <pageSetup horizontalDpi="600" verticalDpi="600" orientation="landscape" paperSize="9" r:id="rId3"/>
  <legacyDrawing r:id="rId2"/>
  <oleObjects>
    <oleObject progId="PBrush" shapeId="475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R. Ramos</dc:creator>
  <cp:keywords/>
  <dc:description/>
  <cp:lastModifiedBy>Win10</cp:lastModifiedBy>
  <cp:lastPrinted>2018-11-30T16:32:00Z</cp:lastPrinted>
  <dcterms:created xsi:type="dcterms:W3CDTF">2007-05-23T12:13:31Z</dcterms:created>
  <dcterms:modified xsi:type="dcterms:W3CDTF">2018-11-30T16:32:04Z</dcterms:modified>
  <cp:category/>
  <cp:version/>
  <cp:contentType/>
  <cp:contentStatus/>
</cp:coreProperties>
</file>