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30" windowWidth="15480" windowHeight="9015" activeTab="0"/>
  </bookViews>
  <sheets>
    <sheet name="PLAN" sheetId="1" r:id="rId1"/>
    <sheet name="CRON." sheetId="2" r:id="rId2"/>
  </sheets>
  <definedNames>
    <definedName name="_xlnm.Print_Area" localSheetId="1">'CRON.'!$A$1:$I$38</definedName>
    <definedName name="_xlnm.Print_Area" localSheetId="0">'PLAN'!$A$2:$L$164</definedName>
    <definedName name="_xlnm.Print_Titles" localSheetId="0">'PLAN'!$2:$13</definedName>
  </definedNames>
  <calcPr fullCalcOnLoad="1"/>
</workbook>
</file>

<file path=xl/sharedStrings.xml><?xml version="1.0" encoding="utf-8"?>
<sst xmlns="http://schemas.openxmlformats.org/spreadsheetml/2006/main" count="497" uniqueCount="327">
  <si>
    <t>Cabo de cobre nu, têmpera mole, classe 2, de 35 mm²</t>
  </si>
  <si>
    <t>Cabo de cobre nu, têmpera mole, classe 2, de 50 mm²</t>
  </si>
  <si>
    <t>Haste de aterramento de 5/8'' x 2,40 m</t>
  </si>
  <si>
    <t>Caixa de equalização de embutir em aço com barramento, de 400x400mm e tampa</t>
  </si>
  <si>
    <t>Saboneteira tipo dispenser, para refil de 800 ml</t>
  </si>
  <si>
    <t>Lâmpada fluorescente compacta eletrônica ''3U'', base E27 de 25W - 110 ou 220V</t>
  </si>
  <si>
    <t>Tampa de plástico para bacia sanitária</t>
  </si>
  <si>
    <t>Adesivo vinílico, padrão regulamentado, para sinalização de incêndio</t>
  </si>
  <si>
    <t>Luminária pendente para instalação em perfilado, calha aberta com refletor para 2 lâmpadas fluorescentes de 32/36W</t>
  </si>
  <si>
    <t>Placa de identificação para obra</t>
  </si>
  <si>
    <t>Mictório de louça sifonado auto aspirante</t>
  </si>
  <si>
    <t>Dispenser toalheiro em ABS, para folhas</t>
  </si>
  <si>
    <t>Limpeza final da obra</t>
  </si>
  <si>
    <t>CÓDIGO</t>
  </si>
  <si>
    <t>DESCRIÇÃO</t>
  </si>
  <si>
    <t>UNID.</t>
  </si>
  <si>
    <t>QUANT.</t>
  </si>
  <si>
    <t>UNIT.</t>
  </si>
  <si>
    <t>TOTAL</t>
  </si>
  <si>
    <t xml:space="preserve">m² </t>
  </si>
  <si>
    <t>m</t>
  </si>
  <si>
    <t>Barra de apoio, para pessoas com mobilidade reduzida, em tubo de aço inoxidável de 1 1/2´</t>
  </si>
  <si>
    <t>CUSTO TOTAL DO EMPREENDIMENTO</t>
  </si>
  <si>
    <t>Proteção anticorrosiva, à base de resina epóxi com alcatrão, para ramais sob a terra, com DN até 1''</t>
  </si>
  <si>
    <t>Quadro Telebrás de embutir de 200 x 200 x 120 mm</t>
  </si>
  <si>
    <t>Quadro de distribuição universal de embutir, para disjuntores 34 DIN / 24 UL - 150 A - sem componentes</t>
  </si>
  <si>
    <t>Mini-disjuntor termomagnético, bipolar 400V, corrente de 80A até 100A</t>
  </si>
  <si>
    <t>Dispositivo diferencial residual de 25A x 30mA - 2 pólos</t>
  </si>
  <si>
    <t>Tomada RJ 11 para telefone, sem placa</t>
  </si>
  <si>
    <t>Interruptor com 1 tecla simples e placa</t>
  </si>
  <si>
    <t>Placa de 4'' x 2''</t>
  </si>
  <si>
    <t>Placa de 4'' x 4''</t>
  </si>
  <si>
    <t>Lâmpada fluorescente tubular, base bipino bilateral de 16W</t>
  </si>
  <si>
    <t>Captor tipo Franklin, h= 300mm, 4 pontos, 2 descidas, acabamento cromado</t>
  </si>
  <si>
    <t>Isolador galvanizado uso geral, reforçado para fixação a 90°</t>
  </si>
  <si>
    <t>Isolador galvanizado para mastro de diâmetro 2'', reforçado com 2 descidas</t>
  </si>
  <si>
    <t>Braçadeira de contraventagem para mastro de diâmetro 2''</t>
  </si>
  <si>
    <t>Apoio para mastro de diâmetro 2''</t>
  </si>
  <si>
    <t>Base para mastro de diâmetro 2''</t>
  </si>
  <si>
    <t>Contraventagem com tubo para mastro de diâmetro 2''</t>
  </si>
  <si>
    <t>Mastro simples galvanizado de diâmetro 2''</t>
  </si>
  <si>
    <t>Braçadeira para fixação do aparelho sinalizador para mastro de diâmetro 2''</t>
  </si>
  <si>
    <t>Sinalizador de obstáculo duplo, com célula fotoelétrica</t>
  </si>
  <si>
    <t>Caixa de inspeção suspensa</t>
  </si>
  <si>
    <t>Terminal estanhado com 2 furos e 1 compressão - 35 mm²</t>
  </si>
  <si>
    <t>Cuba de louça de embutir oval</t>
  </si>
  <si>
    <t>Lavatório de louça para canto, sem coluna - sem pertences</t>
  </si>
  <si>
    <t>Bacia sifonada com caixa de descarga acoplada sem tampa - 6 litros</t>
  </si>
  <si>
    <t>Caixa de descarga de embutir, acionamento frontal, completa</t>
  </si>
  <si>
    <t>Entrada completa de gás GLP domiciliar com 2 bujões de 13 kg</t>
  </si>
  <si>
    <t>Tubo de cobre classe A, DN= 22mm (3/4''), inclusive conexões</t>
  </si>
  <si>
    <t>Válvula de esfera monobloco em latão fundido passagem plena, acionamento com alavanca, DN= 3/4''</t>
  </si>
  <si>
    <t>Extintor manual de pó químico seco BC - capacidade de 4 kg</t>
  </si>
  <si>
    <t>Extintor manual de água pressurizada - capacidade de 10 litros</t>
  </si>
  <si>
    <t>Suporte para isolador roldana tipo SIR, padrão TELEBRÁS</t>
  </si>
  <si>
    <t>Isolador roldana em porcelana de 72 x 72mm</t>
  </si>
  <si>
    <t>Fita em aço inoxidável para poste de 0,50m x 19mm, com fecho em aço inoxidável</t>
  </si>
  <si>
    <t>Sinalização com pictograma em tinta acrílica</t>
  </si>
  <si>
    <t>Disjuntor série universal, em caixa moldada, térmico e magnético fixos, bipolar 480V, corrente de 60A até 100A</t>
  </si>
  <si>
    <t>Barra condutora chata de alumínio, 7/8'' x 1/8'' - inclusive acessórios de fixação</t>
  </si>
  <si>
    <t>Dispenser papel higienico em ABS para rolão 300/600m, com visor</t>
  </si>
  <si>
    <t xml:space="preserve">kg   </t>
  </si>
  <si>
    <t xml:space="preserve">un   </t>
  </si>
  <si>
    <t>cj</t>
  </si>
  <si>
    <t>Bacia sifonada de louça sem tampa - 6 litros</t>
  </si>
  <si>
    <t>Torneira longa sem rosca para uso geral, em latão fundido cromado</t>
  </si>
  <si>
    <t>Válvula americana</t>
  </si>
  <si>
    <t>Válvula de mictório padrão, vazão automática, DN= 3/4''</t>
  </si>
  <si>
    <t>Barra de apoio reta, para pessoas com mobilidade reduzida, em tubo de aço inoxidável de 1 1/2´ x 800 mm</t>
  </si>
  <si>
    <t>Conector de emenda em latão para cabo de até 50mm² com 4 parafusos</t>
  </si>
  <si>
    <t>Tampa para caixa de inspeção cilíndrica, aço galvanizado</t>
  </si>
  <si>
    <t>Barra de apoio reta, para pessoas com mobilidade reduzida, em tubo de aço inoxidável de 1 1/4´ x 400 mm</t>
  </si>
  <si>
    <t>Suporte para fixação de fita de alumínio 7/8'' x 1/8'', com base plana</t>
  </si>
  <si>
    <t>Lâmpada fluorescente tubular, base bipino bilateral de 32 W</t>
  </si>
  <si>
    <t>Torneira de mesa para pia com bica móvel e arejador em latão fundido cromado</t>
  </si>
  <si>
    <t>Barramento de cobre nu</t>
  </si>
  <si>
    <t>Isolador em epóxi de 1 kV para barramento</t>
  </si>
  <si>
    <t>Barra de neutro e/ou terra</t>
  </si>
  <si>
    <t>Filtro de pressão em ABS, para 360 l/h</t>
  </si>
  <si>
    <t>Mini-disjuntor termomagnético, unipolar 127/220V, corrente de 10A até 32A</t>
  </si>
  <si>
    <t>Mini-disjuntor termomagnético, bipolar 220/380V, corrente de 10A até 32A</t>
  </si>
  <si>
    <t>Tinta 100% acrílica em massa, inclusive preparo</t>
  </si>
  <si>
    <t>Esmalte em superfície metálica, inclusive preparo</t>
  </si>
  <si>
    <t>Torneira curta com rosca para uso geral, em latão fundido cromado, DN= 3/4''</t>
  </si>
  <si>
    <t>PLANILHA ORÇAMENTÁRIA DETALHADA - POR FASE</t>
  </si>
  <si>
    <t>I</t>
  </si>
  <si>
    <t>CENTRO DE CONVIVÊNCIA DO IDOSO</t>
  </si>
  <si>
    <t/>
  </si>
  <si>
    <t>I.1</t>
  </si>
  <si>
    <t>SERVIÇOS PRELIMINARES / APOIO À OBRA</t>
  </si>
  <si>
    <t>A</t>
  </si>
  <si>
    <t>PLACA DE IDENTIFICAÇÃO</t>
  </si>
  <si>
    <t>B</t>
  </si>
  <si>
    <t>C</t>
  </si>
  <si>
    <t>D</t>
  </si>
  <si>
    <t>E</t>
  </si>
  <si>
    <t>INFRAESTRUTURA</t>
  </si>
  <si>
    <t>I.4</t>
  </si>
  <si>
    <t>I.5</t>
  </si>
  <si>
    <t>I.6</t>
  </si>
  <si>
    <t>ESQUADRIAS DE MADEIRA</t>
  </si>
  <si>
    <t>ESQUADRIAS METÁLICAS</t>
  </si>
  <si>
    <t>I.8</t>
  </si>
  <si>
    <t>FERRAGEM E ELEMENTOS METÁLICOS</t>
  </si>
  <si>
    <t>I.9</t>
  </si>
  <si>
    <t>I.10</t>
  </si>
  <si>
    <t>I.11</t>
  </si>
  <si>
    <t>PISOS</t>
  </si>
  <si>
    <t>I.12</t>
  </si>
  <si>
    <t>PRATELEIRA E BALCÃO</t>
  </si>
  <si>
    <t>I.13</t>
  </si>
  <si>
    <t>COBERTURA</t>
  </si>
  <si>
    <t>I.14</t>
  </si>
  <si>
    <t>PINTURA</t>
  </si>
  <si>
    <t>I.15</t>
  </si>
  <si>
    <t>CONDUTORES</t>
  </si>
  <si>
    <t>SPDA / ATERRAMENTO</t>
  </si>
  <si>
    <t>QUADROS ELÉTRICOS</t>
  </si>
  <si>
    <t>I.16</t>
  </si>
  <si>
    <t>LOUÇAS / METAIS E ACESSÓRIOS SANITÁRIOS</t>
  </si>
  <si>
    <t>GLP</t>
  </si>
  <si>
    <t>F</t>
  </si>
  <si>
    <t>Torneira de mesa para lavatório compacta, acionamento hidromecânico, em latão cromado, DN= 1/2´</t>
  </si>
  <si>
    <t>Engate flexível de PVC DN= 1/2´</t>
  </si>
  <si>
    <t>Sifão plástico com copo, rígido, de 1´ x 1 1/2´</t>
  </si>
  <si>
    <t>Válvula de PVC para lavatório</t>
  </si>
  <si>
    <t>Sifão plástico com copo, rígido, de 1 1/4´ x 2´</t>
  </si>
  <si>
    <t>Tampo/bancada em granito amêndoa, espessura de 2 cm</t>
  </si>
  <si>
    <t>Tanque simples em concreto pré-moldado</t>
  </si>
  <si>
    <t>Prefeitura Municipal de Cerqueira César</t>
  </si>
  <si>
    <t>"A cidade que faz amigos"</t>
  </si>
  <si>
    <t>Departamento de Engenharia</t>
  </si>
  <si>
    <t>PLANILHA ORÇAMENTÁRIA</t>
  </si>
  <si>
    <r>
      <t>LOCAL:</t>
    </r>
    <r>
      <rPr>
        <sz val="10"/>
        <rFont val="Arial"/>
        <family val="2"/>
      </rPr>
      <t xml:space="preserve"> RUA CAPITÃO AUGUSTO MENDES S/Nº - PARQUE NOVE DE JULHO</t>
    </r>
  </si>
  <si>
    <t>CRONOGRAMA FÍSICO</t>
  </si>
  <si>
    <t>ITEM</t>
  </si>
  <si>
    <t>ATIVIDADE</t>
  </si>
  <si>
    <t>MÊS 1</t>
  </si>
  <si>
    <t>MÊS 2</t>
  </si>
  <si>
    <t>________________________</t>
  </si>
  <si>
    <t>CENTRO DE CONVIVENCIA DO IDOSO</t>
  </si>
  <si>
    <t>REVESTIMENTOS DE TETOS E PAREDES</t>
  </si>
  <si>
    <t>LUMINÁRIAS / INTERRUPTORES / TOMADAS</t>
  </si>
  <si>
    <t>AUTOMAÇÃO (LÓGICA / TECNOLOGIA / AL. INCENDIO)</t>
  </si>
  <si>
    <t>COMBATE À INCENDIO</t>
  </si>
  <si>
    <t>LIMPEZA</t>
  </si>
  <si>
    <t>HUGO VIEIRA DOS SANTOS</t>
  </si>
  <si>
    <t>ENGENHEIRO CIVIL</t>
  </si>
  <si>
    <t>CREA SP 5069465540</t>
  </si>
  <si>
    <t>ART:</t>
  </si>
  <si>
    <t>92221220150785988</t>
  </si>
  <si>
    <r>
      <t>OBRA:</t>
    </r>
    <r>
      <rPr>
        <sz val="10"/>
        <rFont val="Calibri"/>
        <family val="2"/>
      </rPr>
      <t xml:space="preserve"> FINALIZAÇÃO DA CONSTRUÇÃO DO CENTRO DE CONVIVÊNCIA DO IDOSO - 200m²</t>
    </r>
  </si>
  <si>
    <r>
      <t>LOCAL:</t>
    </r>
    <r>
      <rPr>
        <sz val="10"/>
        <rFont val="Calibri"/>
        <family val="2"/>
      </rPr>
      <t xml:space="preserve"> RUA CAPITÃO AUGUSTO MENDES S/Nº - PARQUE NOVE DE JULHO</t>
    </r>
  </si>
  <si>
    <t>Ferragem completa para porta de box de WC tipo livre/ocupado</t>
  </si>
  <si>
    <t>Placa de identificação em alumínio para WC, com desenho universal de acessibilidade</t>
  </si>
  <si>
    <t>Tela de proteção tipo mosqueteira em aço galvanizado, com requadro em perfis de ferro</t>
  </si>
  <si>
    <t>Calha, rufo, afins em chapa galvanizada nº 24 - corte 0,33 m</t>
  </si>
  <si>
    <t xml:space="preserve">Luminária blindada de sobrepor ou pendente em calha fechada para 2 lâmpadas fluorescentes de 32/36/40W </t>
  </si>
  <si>
    <t>Cabo de cobre flexível de 16 mm², isolamento 0,6/1kV - isolação HEPR 90°C</t>
  </si>
  <si>
    <t>Cabo de cobre flexível de 35 mm², isolamento 0,6/1kV - isolação HEPR 90°C</t>
  </si>
  <si>
    <t>Cabo de cobre flexível de 2,5 mm², isolamento 750 V - isolação LSHF/A 70° C - baixa emissão de fumaça e gases</t>
  </si>
  <si>
    <t>Cabo de cobre flexível de 4 mm², isolamento 750 V - isolação LSHF/A 70° C - baixa emissão de fumaça e gases</t>
  </si>
  <si>
    <t>Eletroduto de PVC rígido roscável de 1´ - com acessórios</t>
  </si>
  <si>
    <t>Supressor de surto monofásico, Fase-Terra, In &gt; ou = 20 kA, Imax. de surto de 50 até 80 Ka</t>
  </si>
  <si>
    <t>Supressor de surto monofásico, Neutro-Terra, In &gt; ou = 20 kA, Imax. de surto de 65 até 80 kA</t>
  </si>
  <si>
    <t>Cuba em aço inoxidável simples de 400x340x140mm</t>
  </si>
  <si>
    <t>Cantoneira e perfis em ferro</t>
  </si>
  <si>
    <t>OBRA: FINALIZAÇÃO DA CONSTRUÇÃO DO CENTRO DE CONVIVÊNCIA DO IDOSO - 200m²</t>
  </si>
  <si>
    <t>INSTALAÇÕES ELÉTRICAS</t>
  </si>
  <si>
    <t>INSTALAÇÕES HIDRÁULICAS</t>
  </si>
  <si>
    <t>-</t>
  </si>
  <si>
    <t>CONTRAPARTIDA</t>
  </si>
  <si>
    <t>REPASSE</t>
  </si>
  <si>
    <t>PREFEITURA MUNICIPAL DE CERQUEIRA CÉSAR</t>
  </si>
  <si>
    <t>I.2</t>
  </si>
  <si>
    <t>PAREDES E PAINÉIS</t>
  </si>
  <si>
    <t>Divisória em placas de granito com espessura de 3 cm</t>
  </si>
  <si>
    <t>m2</t>
  </si>
  <si>
    <t>un</t>
  </si>
  <si>
    <t>Ferragem completa com maçaneta tipo alavanca para porta interna com 1 folha</t>
  </si>
  <si>
    <t>I.7</t>
  </si>
  <si>
    <t>VIDROS</t>
  </si>
  <si>
    <t>ÁGUAS PLUVIAIS</t>
  </si>
  <si>
    <t>CPOS 02.08.020</t>
  </si>
  <si>
    <t>CPOS 14.30.010</t>
  </si>
  <si>
    <t>CPOS 23.09.030</t>
  </si>
  <si>
    <t>Porta lisa com batente de madeira - 70 x 210 cm</t>
  </si>
  <si>
    <t>CPOS 23.04.580</t>
  </si>
  <si>
    <t>Porta em laminado fenólico melamínico com acabamento liso, com batente metálico - 60 x 160 cm</t>
  </si>
  <si>
    <t>CPOS 30.06.080</t>
  </si>
  <si>
    <t>CPOS 23.04.140</t>
  </si>
  <si>
    <t>CPOS 24.03.200</t>
  </si>
  <si>
    <t>CPOS 24.03.100</t>
  </si>
  <si>
    <t>Alçapão/tampa em chapa de ferro com porta e cadeado</t>
  </si>
  <si>
    <t>CPOS 28.01.040</t>
  </si>
  <si>
    <t>CPOS 28.01.020</t>
  </si>
  <si>
    <t>Ferragem completa com maçaneta tipo alavanca para porta externa com 1 folha</t>
  </si>
  <si>
    <t>CPOS 28.01.070</t>
  </si>
  <si>
    <t>CPOS 30.01.120</t>
  </si>
  <si>
    <t>CPOS 26.04.010</t>
  </si>
  <si>
    <t>Espelho em vidro cristal liso, espessura de 4 mm, colocado sobre a parede</t>
  </si>
  <si>
    <t>CPOS 18.11.042</t>
  </si>
  <si>
    <t>Revestimento em placa cerâmica esmaltada de 20x20 cm, tipo monocolor, assentado e rejuntado com argamassa industrializada</t>
  </si>
  <si>
    <t>CPOS 21.20.410</t>
  </si>
  <si>
    <t>Cantoneira de sobrepor em PVC de 4 x 4 cm</t>
  </si>
  <si>
    <t>Porta em laminado fenólico melamínico com acabamento liso, com batente de madeira - 80 x 210 cm</t>
  </si>
  <si>
    <t>CPOS 97.03.010</t>
  </si>
  <si>
    <t>CPOS 44.02.210</t>
  </si>
  <si>
    <t>CPOS 16.33.020</t>
  </si>
  <si>
    <t>CPOS 33.10.050</t>
  </si>
  <si>
    <t>CPOS 40.20.120</t>
  </si>
  <si>
    <t>CPOS 40.20.140</t>
  </si>
  <si>
    <t>CPOS 40.04.450</t>
  </si>
  <si>
    <t>Tomada 2P+T, de 10A, 250V, completa</t>
  </si>
  <si>
    <t>CPOS 40.04.480</t>
  </si>
  <si>
    <t>Conjunto de 1 interruptor simples e 1 tomada 2P+T 10A, completo</t>
  </si>
  <si>
    <t>CPOS 40.05.020</t>
  </si>
  <si>
    <t>CPOS 40.04.090</t>
  </si>
  <si>
    <t>CPOS 50.05.260</t>
  </si>
  <si>
    <t>Bloco autônomo de iluminação de emergência com autonomia mínima de 1 hora, equipado com 2 lâmpadas de 11 W</t>
  </si>
  <si>
    <t>CPOS 41.13.050</t>
  </si>
  <si>
    <t>CPOS 41.14.360</t>
  </si>
  <si>
    <t>CPOS 41.07.030</t>
  </si>
  <si>
    <t>CPOS 41.07.450</t>
  </si>
  <si>
    <t>CPOS 41.07.070</t>
  </si>
  <si>
    <t>CPOS 41.09.750</t>
  </si>
  <si>
    <t>Reator eletrônico de alto fator de potência com partida instantânea, para duas lâmpadas fluorescentes tubulares, base bipino bilateral, 32 W - 127 V / 220 V</t>
  </si>
  <si>
    <t>CPOS 39.21.060</t>
  </si>
  <si>
    <t>CPOS 39.21.080</t>
  </si>
  <si>
    <t>CPOS 39.29.111</t>
  </si>
  <si>
    <t>CPOS 39.29.112</t>
  </si>
  <si>
    <t>CPOS 42.05.440</t>
  </si>
  <si>
    <t>CPOS 42.05.520</t>
  </si>
  <si>
    <t>CPOS 42.05.370</t>
  </si>
  <si>
    <t>CPOS 39.04.070</t>
  </si>
  <si>
    <t>CPOS 39.04.080</t>
  </si>
  <si>
    <t>CPOS 42.05.610</t>
  </si>
  <si>
    <t>CPOS 42.02.020</t>
  </si>
  <si>
    <t>CPOS 42.04.020</t>
  </si>
  <si>
    <t>CPOS 42.04.040</t>
  </si>
  <si>
    <t>CPOS 42.04.060</t>
  </si>
  <si>
    <t>CPOS 42.04.100</t>
  </si>
  <si>
    <t>CPOS 42.04.120</t>
  </si>
  <si>
    <t>CPOS 42.03.080</t>
  </si>
  <si>
    <t>CPOS 42.05.020</t>
  </si>
  <si>
    <t>CPOS 42.05.070</t>
  </si>
  <si>
    <t>CPOS 42.05.200</t>
  </si>
  <si>
    <t>CPOS 42.05.320</t>
  </si>
  <si>
    <t>Caixa de inspeção do terra cilíndrica em PVC rígido, diâmetro de 300 mm - h= 400 mm</t>
  </si>
  <si>
    <t>CPOS 42.05.300</t>
  </si>
  <si>
    <t>CPOS 42.20.190</t>
  </si>
  <si>
    <t>Solda exotérmica conexão cabo-haste em X sobreposto, bitola do cabo de 35mm² a 50mm² para haste de 5/8 e 3/4</t>
  </si>
  <si>
    <t>CPOS 42.05.100</t>
  </si>
  <si>
    <t>CPOS 42.05.120</t>
  </si>
  <si>
    <t>CPOS 42.01.040</t>
  </si>
  <si>
    <t>CPOS 38.01.060</t>
  </si>
  <si>
    <t>CPOS 37.24.032</t>
  </si>
  <si>
    <t>CPOS 37.24.040</t>
  </si>
  <si>
    <t>CPOS 37.20.010</t>
  </si>
  <si>
    <t>CPOS 37.20.080</t>
  </si>
  <si>
    <t>CPOS 37.17.060</t>
  </si>
  <si>
    <t>CPOS 37.10.010</t>
  </si>
  <si>
    <t>CPOS 37.13.690</t>
  </si>
  <si>
    <t>CPOS 37.13.800</t>
  </si>
  <si>
    <t>CPOS 37.13.840</t>
  </si>
  <si>
    <t>CPOS 37.13.870</t>
  </si>
  <si>
    <t>CPOS 37.03.220</t>
  </si>
  <si>
    <t>CPOS 69.20.030</t>
  </si>
  <si>
    <t>CPOS 69.20.040</t>
  </si>
  <si>
    <t>CPOS 69.20.070</t>
  </si>
  <si>
    <t>CPOS 37.01.020</t>
  </si>
  <si>
    <t>CPOS 44.01.050</t>
  </si>
  <si>
    <t>CPOS 44.03.670</t>
  </si>
  <si>
    <t>CPOS 44.20.280</t>
  </si>
  <si>
    <t>CPOS 44.03.050</t>
  </si>
  <si>
    <t>CPOS 44.01.340</t>
  </si>
  <si>
    <t>CPOS 44.03.450</t>
  </si>
  <si>
    <t>CPOS 44.01.270</t>
  </si>
  <si>
    <t>CPOS 44.01.610</t>
  </si>
  <si>
    <t>CPOS 44.03.180</t>
  </si>
  <si>
    <t>CPOS 44.03.130</t>
  </si>
  <si>
    <t>CPOS 44.03.480</t>
  </si>
  <si>
    <t>CPOS 44.20.110</t>
  </si>
  <si>
    <t>CPOS 44.20.240</t>
  </si>
  <si>
    <t>CPOS 44.20.390</t>
  </si>
  <si>
    <t>CPOS 44.06.300</t>
  </si>
  <si>
    <t>CPOS 44.20.620</t>
  </si>
  <si>
    <t>CPOS 44.20.260</t>
  </si>
  <si>
    <t>CPOS 44.03.590</t>
  </si>
  <si>
    <t>CPOS 29.01.230</t>
  </si>
  <si>
    <t>CPOS 30.01.030</t>
  </si>
  <si>
    <t>CPOS 30.01.010</t>
  </si>
  <si>
    <t>CPOS 44.20.310</t>
  </si>
  <si>
    <t>CPOS 44.01.200</t>
  </si>
  <si>
    <t>CPOS 47.04.100</t>
  </si>
  <si>
    <t>CPOS 44.03.380</t>
  </si>
  <si>
    <t>CPOS 46.10.020</t>
  </si>
  <si>
    <t>CPOS 47.01.180</t>
  </si>
  <si>
    <t>CPOS 45.02.020</t>
  </si>
  <si>
    <t>CPOS 32.10.050</t>
  </si>
  <si>
    <t>CPOS 33.11.020</t>
  </si>
  <si>
    <t>CPOS 46.03.040</t>
  </si>
  <si>
    <t>CPOS 46.03.050</t>
  </si>
  <si>
    <t>Tubo de PVC rígido PxB com virola e anel de borracha, linha esgoto série reforçada ´R´, DN= 100 mm, inclusive conexões</t>
  </si>
  <si>
    <t>Tubo de PVC rígido PxB com virola e anel de borracha, linha esgoto série reforçada ´R´, DN= 75 mm, inclusive conexões</t>
  </si>
  <si>
    <t>CPOS 50.10.100</t>
  </si>
  <si>
    <t>CPOS 50.10.058</t>
  </si>
  <si>
    <t>CPOS 97.01.010</t>
  </si>
  <si>
    <t>CPOS 55.01.020</t>
  </si>
  <si>
    <t>TOTAL+15%</t>
  </si>
  <si>
    <t>MÊS 3</t>
  </si>
  <si>
    <t>MÊS 4</t>
  </si>
  <si>
    <t>MÊS 5</t>
  </si>
  <si>
    <t>MÊS 6</t>
  </si>
  <si>
    <t>I.3</t>
  </si>
  <si>
    <t>CPOS 23.09.040</t>
  </si>
  <si>
    <t>Porta lisa com batente madeira - 80 x 210 cm</t>
  </si>
  <si>
    <t>um</t>
  </si>
  <si>
    <t>CPOS 41.14.470</t>
  </si>
  <si>
    <t>Luminária retangular de sobrepor tipo calha aberta, com refletor facetado em chapa de aço pintada, para 2 lâmpadas fluorescentes de 16 W</t>
  </si>
  <si>
    <t>CPOS 41.13.200</t>
  </si>
  <si>
    <t>Luminária blindada oval de sobrepor ou arandela, para lâmpada fluorescentes compacta</t>
  </si>
  <si>
    <t>Data Base: CPOS 173</t>
  </si>
  <si>
    <t>CPOS 44.01.800</t>
  </si>
  <si>
    <t>CPOS 50.05.270</t>
  </si>
  <si>
    <t>Central de detecção e alarme de incêndio completa, autonomia de 1 hora para 12 laços, 220 V/12 V</t>
  </si>
  <si>
    <t>Cerqueira César, 30 de novembro de 2018.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</si>
</sst>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* #,##0.000_);_(* \(#,##0.000\);_(* &quot;-&quot;??_);_(@_)"/>
    <numFmt numFmtId="179" formatCode="_(* #,##0.0000_);_(* \(#,##0.0000\);_(* &quot;-&quot;??_);_(@_)"/>
    <numFmt numFmtId="180" formatCode="0.0%"/>
    <numFmt numFmtId="181" formatCode="&quot;R$&quot;#,##0.00"/>
    <numFmt numFmtId="182" formatCode="[$-416]dddd\,\ d&quot; de &quot;mmmm&quot; de &quot;yyyy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48"/>
      <name val="Calibri"/>
      <family val="2"/>
    </font>
    <font>
      <b/>
      <sz val="8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81" fontId="8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81" fontId="1" fillId="0" borderId="13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4" fontId="0" fillId="33" borderId="21" xfId="0" applyNumberFormat="1" applyFont="1" applyFill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181" fontId="1" fillId="0" borderId="23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4" fontId="12" fillId="0" borderId="21" xfId="60" applyNumberFormat="1" applyFont="1" applyFill="1" applyBorder="1" applyAlignment="1">
      <alignment horizontal="center" vertical="center"/>
    </xf>
    <xf numFmtId="4" fontId="12" fillId="0" borderId="24" xfId="6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34" borderId="19" xfId="0" applyFont="1" applyFill="1" applyBorder="1" applyAlignment="1" applyProtection="1">
      <alignment vertical="center"/>
      <protection locked="0"/>
    </xf>
    <xf numFmtId="4" fontId="12" fillId="34" borderId="21" xfId="0" applyNumberFormat="1" applyFont="1" applyFill="1" applyBorder="1" applyAlignment="1">
      <alignment vertical="center"/>
    </xf>
    <xf numFmtId="4" fontId="12" fillId="34" borderId="24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35" borderId="19" xfId="0" applyFont="1" applyFill="1" applyBorder="1" applyAlignment="1" applyProtection="1">
      <alignment vertical="center"/>
      <protection locked="0"/>
    </xf>
    <xf numFmtId="4" fontId="12" fillId="35" borderId="21" xfId="0" applyNumberFormat="1" applyFont="1" applyFill="1" applyBorder="1" applyAlignment="1" applyProtection="1">
      <alignment vertical="center"/>
      <protection locked="0"/>
    </xf>
    <xf numFmtId="4" fontId="12" fillId="35" borderId="21" xfId="0" applyNumberFormat="1" applyFont="1" applyFill="1" applyBorder="1" applyAlignment="1">
      <alignment vertical="center"/>
    </xf>
    <xf numFmtId="4" fontId="12" fillId="35" borderId="24" xfId="0" applyNumberFormat="1" applyFont="1" applyFill="1" applyBorder="1" applyAlignment="1">
      <alignment vertical="center"/>
    </xf>
    <xf numFmtId="0" fontId="12" fillId="36" borderId="19" xfId="0" applyFont="1" applyFill="1" applyBorder="1" applyAlignment="1" applyProtection="1">
      <alignment vertical="center"/>
      <protection locked="0"/>
    </xf>
    <xf numFmtId="4" fontId="12" fillId="36" borderId="21" xfId="0" applyNumberFormat="1" applyFont="1" applyFill="1" applyBorder="1" applyAlignment="1" applyProtection="1">
      <alignment vertical="center"/>
      <protection locked="0"/>
    </xf>
    <xf numFmtId="4" fontId="12" fillId="36" borderId="21" xfId="0" applyNumberFormat="1" applyFont="1" applyFill="1" applyBorder="1" applyAlignment="1">
      <alignment vertical="center"/>
    </xf>
    <xf numFmtId="4" fontId="12" fillId="36" borderId="24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71" fontId="9" fillId="0" borderId="0" xfId="6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4" fontId="9" fillId="0" borderId="21" xfId="0" applyNumberFormat="1" applyFont="1" applyFill="1" applyBorder="1" applyAlignment="1" applyProtection="1">
      <alignment vertical="center"/>
      <protection locked="0"/>
    </xf>
    <xf numFmtId="4" fontId="9" fillId="0" borderId="21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>
      <alignment vertical="center" wrapText="1"/>
    </xf>
    <xf numFmtId="4" fontId="9" fillId="0" borderId="21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49" fontId="0" fillId="0" borderId="0" xfId="0" applyNumberFormat="1" applyFont="1" applyBorder="1" applyAlignment="1">
      <alignment/>
    </xf>
    <xf numFmtId="181" fontId="0" fillId="33" borderId="21" xfId="0" applyNumberFormat="1" applyFont="1" applyFill="1" applyBorder="1" applyAlignment="1" quotePrefix="1">
      <alignment vertical="center"/>
    </xf>
    <xf numFmtId="0" fontId="7" fillId="0" borderId="24" xfId="0" applyFont="1" applyBorder="1" applyAlignment="1" quotePrefix="1">
      <alignment vertical="center"/>
    </xf>
    <xf numFmtId="4" fontId="0" fillId="0" borderId="21" xfId="0" applyNumberFormat="1" applyFont="1" applyBorder="1" applyAlignment="1" quotePrefix="1">
      <alignment vertical="center"/>
    </xf>
    <xf numFmtId="4" fontId="12" fillId="37" borderId="21" xfId="0" applyNumberFormat="1" applyFont="1" applyFill="1" applyBorder="1" applyAlignment="1">
      <alignment vertical="center"/>
    </xf>
    <xf numFmtId="4" fontId="15" fillId="0" borderId="21" xfId="6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71" fontId="9" fillId="0" borderId="0" xfId="6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71" fontId="9" fillId="0" borderId="25" xfId="60" applyFont="1" applyBorder="1" applyAlignment="1">
      <alignment vertical="center"/>
    </xf>
    <xf numFmtId="4" fontId="12" fillId="37" borderId="24" xfId="0" applyNumberFormat="1" applyFont="1" applyFill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171" fontId="9" fillId="0" borderId="12" xfId="60" applyFont="1" applyBorder="1" applyAlignment="1">
      <alignment vertical="center"/>
    </xf>
    <xf numFmtId="171" fontId="9" fillId="0" borderId="26" xfId="6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left" vertical="center" wrapText="1"/>
    </xf>
    <xf numFmtId="0" fontId="12" fillId="36" borderId="28" xfId="0" applyFont="1" applyFill="1" applyBorder="1" applyAlignment="1">
      <alignment horizontal="left" vertical="center" wrapText="1"/>
    </xf>
    <xf numFmtId="0" fontId="12" fillId="36" borderId="29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12" fillId="37" borderId="18" xfId="0" applyFont="1" applyFill="1" applyBorder="1" applyAlignment="1" applyProtection="1">
      <alignment horizontal="center" vertical="center" wrapText="1"/>
      <protection locked="0"/>
    </xf>
    <xf numFmtId="0" fontId="12" fillId="37" borderId="28" xfId="0" applyFont="1" applyFill="1" applyBorder="1" applyAlignment="1" applyProtection="1">
      <alignment horizontal="center" vertical="center" wrapText="1"/>
      <protection locked="0"/>
    </xf>
    <xf numFmtId="0" fontId="12" fillId="37" borderId="29" xfId="0" applyFont="1" applyFill="1" applyBorder="1" applyAlignment="1" applyProtection="1">
      <alignment horizontal="center" vertical="center" wrapText="1"/>
      <protection locked="0"/>
    </xf>
    <xf numFmtId="171" fontId="9" fillId="0" borderId="0" xfId="60" applyFont="1" applyBorder="1" applyAlignment="1">
      <alignment horizontal="right" vertical="center"/>
    </xf>
    <xf numFmtId="171" fontId="9" fillId="0" borderId="12" xfId="60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0</xdr:rowOff>
    </xdr:from>
    <xdr:to>
      <xdr:col>1</xdr:col>
      <xdr:colOff>266700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859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3"/>
  <sheetViews>
    <sheetView showZeros="0" tabSelected="1" zoomScaleSheetLayoutView="100" zoomScalePageLayoutView="0" workbookViewId="0" topLeftCell="A135">
      <selection activeCell="A1" sqref="A1:L164"/>
    </sheetView>
  </sheetViews>
  <sheetFormatPr defaultColWidth="9.140625" defaultRowHeight="12.75"/>
  <cols>
    <col min="1" max="1" width="3.7109375" style="31" customWidth="1"/>
    <col min="2" max="2" width="17.57421875" style="56" customWidth="1"/>
    <col min="3" max="3" width="50.57421875" style="57" customWidth="1"/>
    <col min="4" max="4" width="5.7109375" style="31" customWidth="1"/>
    <col min="5" max="5" width="9.00390625" style="58" customWidth="1"/>
    <col min="6" max="6" width="8.57421875" style="58" customWidth="1"/>
    <col min="7" max="7" width="8.57421875" style="58" hidden="1" customWidth="1"/>
    <col min="8" max="8" width="10.7109375" style="58" customWidth="1"/>
    <col min="9" max="11" width="12.7109375" style="58" customWidth="1"/>
    <col min="12" max="12" width="3.7109375" style="31" customWidth="1"/>
    <col min="13" max="16384" width="9.140625" style="31" customWidth="1"/>
  </cols>
  <sheetData>
    <row r="1" ht="15" customHeight="1" thickBot="1"/>
    <row r="2" spans="2:11" ht="15" customHeight="1">
      <c r="B2" s="101" t="s">
        <v>173</v>
      </c>
      <c r="C2" s="102"/>
      <c r="D2" s="102"/>
      <c r="E2" s="102"/>
      <c r="F2" s="102"/>
      <c r="G2" s="102"/>
      <c r="H2" s="102"/>
      <c r="I2" s="102"/>
      <c r="J2" s="102"/>
      <c r="K2" s="103"/>
    </row>
    <row r="3" spans="2:11" ht="15" customHeight="1">
      <c r="B3" s="104" t="s">
        <v>130</v>
      </c>
      <c r="C3" s="105"/>
      <c r="D3" s="105"/>
      <c r="E3" s="105"/>
      <c r="F3" s="105"/>
      <c r="G3" s="105"/>
      <c r="H3" s="105"/>
      <c r="I3" s="105"/>
      <c r="J3" s="105"/>
      <c r="K3" s="106"/>
    </row>
    <row r="4" spans="2:11" ht="15" customHeight="1">
      <c r="B4" s="107" t="s">
        <v>131</v>
      </c>
      <c r="C4" s="108"/>
      <c r="D4" s="108"/>
      <c r="E4" s="108"/>
      <c r="F4" s="108"/>
      <c r="G4" s="108"/>
      <c r="H4" s="108"/>
      <c r="I4" s="108"/>
      <c r="J4" s="108"/>
      <c r="K4" s="109"/>
    </row>
    <row r="5" spans="2:11" ht="15" customHeight="1">
      <c r="B5" s="107"/>
      <c r="C5" s="108"/>
      <c r="D5" s="108"/>
      <c r="E5" s="108"/>
      <c r="F5" s="108"/>
      <c r="G5" s="108"/>
      <c r="H5" s="108"/>
      <c r="I5" s="108"/>
      <c r="J5" s="108"/>
      <c r="K5" s="109"/>
    </row>
    <row r="6" spans="2:11" ht="15" customHeight="1">
      <c r="B6" s="110" t="s">
        <v>132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11" ht="15" customHeight="1"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2:11" ht="15" customHeight="1">
      <c r="B8" s="35" t="s">
        <v>151</v>
      </c>
      <c r="C8" s="33"/>
      <c r="D8" s="33"/>
      <c r="E8" s="33"/>
      <c r="F8" s="33"/>
      <c r="G8" s="33"/>
      <c r="H8" s="33"/>
      <c r="I8" s="33"/>
      <c r="J8" s="33"/>
      <c r="K8" s="34"/>
    </row>
    <row r="9" spans="2:11" ht="15" customHeight="1">
      <c r="B9" s="35" t="s">
        <v>152</v>
      </c>
      <c r="C9" s="33"/>
      <c r="D9" s="33"/>
      <c r="E9" s="33"/>
      <c r="F9" s="33"/>
      <c r="G9" s="33"/>
      <c r="H9" s="33"/>
      <c r="I9" s="33"/>
      <c r="J9" s="33"/>
      <c r="K9" s="34"/>
    </row>
    <row r="10" spans="2:11" ht="15" customHeight="1">
      <c r="B10" s="35" t="s">
        <v>149</v>
      </c>
      <c r="C10" s="36" t="s">
        <v>150</v>
      </c>
      <c r="D10" s="93" t="s">
        <v>322</v>
      </c>
      <c r="E10" s="93"/>
      <c r="F10" s="93"/>
      <c r="G10" s="93"/>
      <c r="H10" s="93"/>
      <c r="I10" s="93"/>
      <c r="J10" s="93"/>
      <c r="K10" s="94"/>
    </row>
    <row r="11" spans="2:11" ht="15" customHeight="1">
      <c r="B11" s="32"/>
      <c r="C11" s="33"/>
      <c r="D11" s="33"/>
      <c r="E11" s="33"/>
      <c r="F11" s="33"/>
      <c r="G11" s="33"/>
      <c r="H11" s="33"/>
      <c r="I11" s="33"/>
      <c r="J11" s="33"/>
      <c r="K11" s="34"/>
    </row>
    <row r="12" spans="2:11" ht="15" customHeight="1">
      <c r="B12" s="90" t="s">
        <v>84</v>
      </c>
      <c r="C12" s="91"/>
      <c r="D12" s="91"/>
      <c r="E12" s="91"/>
      <c r="F12" s="91"/>
      <c r="G12" s="91"/>
      <c r="H12" s="91"/>
      <c r="I12" s="91"/>
      <c r="J12" s="91"/>
      <c r="K12" s="92"/>
    </row>
    <row r="13" spans="2:11" s="42" customFormat="1" ht="15" customHeight="1">
      <c r="B13" s="37" t="s">
        <v>13</v>
      </c>
      <c r="C13" s="38" t="s">
        <v>14</v>
      </c>
      <c r="D13" s="39" t="s">
        <v>15</v>
      </c>
      <c r="E13" s="40" t="s">
        <v>16</v>
      </c>
      <c r="F13" s="40" t="s">
        <v>17</v>
      </c>
      <c r="G13" s="40"/>
      <c r="H13" s="40" t="s">
        <v>18</v>
      </c>
      <c r="I13" s="40" t="s">
        <v>309</v>
      </c>
      <c r="J13" s="77" t="s">
        <v>171</v>
      </c>
      <c r="K13" s="41" t="s">
        <v>172</v>
      </c>
    </row>
    <row r="14" spans="2:11" s="46" customFormat="1" ht="15" customHeight="1">
      <c r="B14" s="43" t="s">
        <v>85</v>
      </c>
      <c r="C14" s="95" t="s">
        <v>140</v>
      </c>
      <c r="D14" s="96"/>
      <c r="E14" s="96"/>
      <c r="F14" s="96"/>
      <c r="G14" s="96"/>
      <c r="H14" s="97"/>
      <c r="I14" s="44"/>
      <c r="J14" s="44"/>
      <c r="K14" s="45"/>
    </row>
    <row r="15" spans="2:11" s="59" customFormat="1" ht="15" customHeight="1">
      <c r="B15" s="47" t="s">
        <v>88</v>
      </c>
      <c r="C15" s="87" t="s">
        <v>89</v>
      </c>
      <c r="D15" s="88"/>
      <c r="E15" s="88"/>
      <c r="F15" s="89"/>
      <c r="G15" s="48"/>
      <c r="H15" s="49"/>
      <c r="I15" s="49">
        <f aca="true" t="shared" si="0" ref="I15:K16">I16</f>
        <v>1980.9624</v>
      </c>
      <c r="J15" s="49">
        <f t="shared" si="0"/>
        <v>1597.7357306901215</v>
      </c>
      <c r="K15" s="50">
        <f t="shared" si="0"/>
        <v>383.2266693098784</v>
      </c>
    </row>
    <row r="16" spans="2:11" s="55" customFormat="1" ht="15" customHeight="1">
      <c r="B16" s="51" t="s">
        <v>90</v>
      </c>
      <c r="C16" s="98" t="s">
        <v>91</v>
      </c>
      <c r="D16" s="99"/>
      <c r="E16" s="99"/>
      <c r="F16" s="100"/>
      <c r="G16" s="52"/>
      <c r="H16" s="53"/>
      <c r="I16" s="53">
        <f t="shared" si="0"/>
        <v>1980.9624</v>
      </c>
      <c r="J16" s="53">
        <f t="shared" si="0"/>
        <v>1597.7357306901215</v>
      </c>
      <c r="K16" s="54">
        <f t="shared" si="0"/>
        <v>383.2266693098784</v>
      </c>
    </row>
    <row r="17" spans="2:11" s="66" customFormat="1" ht="15" customHeight="1">
      <c r="B17" s="60" t="s">
        <v>183</v>
      </c>
      <c r="C17" s="61" t="s">
        <v>9</v>
      </c>
      <c r="D17" s="62" t="s">
        <v>177</v>
      </c>
      <c r="E17" s="63">
        <v>6</v>
      </c>
      <c r="F17" s="63">
        <f>G17*0.8</f>
        <v>287.096</v>
      </c>
      <c r="G17" s="63">
        <v>358.87</v>
      </c>
      <c r="H17" s="64">
        <f>F17*E17</f>
        <v>1722.576</v>
      </c>
      <c r="I17" s="64">
        <f>H17*1.15</f>
        <v>1980.9624</v>
      </c>
      <c r="J17" s="64">
        <f>I17-K17</f>
        <v>1597.7357306901215</v>
      </c>
      <c r="K17" s="65">
        <f>I17*(15043.31/$I$157)</f>
        <v>383.2266693098784</v>
      </c>
    </row>
    <row r="18" spans="2:11" s="55" customFormat="1" ht="15" customHeight="1">
      <c r="B18" s="47" t="s">
        <v>174</v>
      </c>
      <c r="C18" s="87" t="s">
        <v>175</v>
      </c>
      <c r="D18" s="88" t="s">
        <v>87</v>
      </c>
      <c r="E18" s="88">
        <v>0</v>
      </c>
      <c r="F18" s="89"/>
      <c r="G18" s="48"/>
      <c r="H18" s="49"/>
      <c r="I18" s="49">
        <f>I19</f>
        <v>5564.0358</v>
      </c>
      <c r="J18" s="49">
        <f>J19</f>
        <v>4487.646410905626</v>
      </c>
      <c r="K18" s="50">
        <f>K19</f>
        <v>1076.3893890943739</v>
      </c>
    </row>
    <row r="19" spans="2:11" s="66" customFormat="1" ht="15" customHeight="1">
      <c r="B19" s="60" t="s">
        <v>184</v>
      </c>
      <c r="C19" s="61" t="s">
        <v>176</v>
      </c>
      <c r="D19" s="62" t="s">
        <v>177</v>
      </c>
      <c r="E19" s="63">
        <v>8.1</v>
      </c>
      <c r="F19" s="63">
        <f>G19*0.8</f>
        <v>597.32</v>
      </c>
      <c r="G19" s="63">
        <v>746.65</v>
      </c>
      <c r="H19" s="64">
        <f>F19*E19</f>
        <v>4838.292</v>
      </c>
      <c r="I19" s="64">
        <f>H19*1.15</f>
        <v>5564.0358</v>
      </c>
      <c r="J19" s="64">
        <f>I19-K19</f>
        <v>4487.646410905626</v>
      </c>
      <c r="K19" s="65">
        <f>I19*(15043.31/$I$157)</f>
        <v>1076.3893890943739</v>
      </c>
    </row>
    <row r="20" spans="2:11" s="55" customFormat="1" ht="15" customHeight="1">
      <c r="B20" s="47" t="s">
        <v>97</v>
      </c>
      <c r="C20" s="87" t="s">
        <v>100</v>
      </c>
      <c r="D20" s="88" t="s">
        <v>87</v>
      </c>
      <c r="E20" s="88">
        <v>0</v>
      </c>
      <c r="F20" s="89"/>
      <c r="G20" s="48"/>
      <c r="H20" s="49"/>
      <c r="I20" s="49">
        <f>SUM(I21:I25)</f>
        <v>6570.6768</v>
      </c>
      <c r="J20" s="49">
        <f>SUM(J21:J25)</f>
        <v>5299.54788550082</v>
      </c>
      <c r="K20" s="50">
        <f>SUM(K21:K25)</f>
        <v>1271.12891449918</v>
      </c>
    </row>
    <row r="21" spans="2:11" s="66" customFormat="1" ht="15" customHeight="1">
      <c r="B21" s="60" t="s">
        <v>185</v>
      </c>
      <c r="C21" s="61" t="s">
        <v>186</v>
      </c>
      <c r="D21" s="62" t="s">
        <v>178</v>
      </c>
      <c r="E21" s="63">
        <v>1</v>
      </c>
      <c r="F21" s="63">
        <f aca="true" t="shared" si="1" ref="F21:F26">G21*0.8</f>
        <v>271.368</v>
      </c>
      <c r="G21" s="63">
        <v>339.21</v>
      </c>
      <c r="H21" s="64">
        <f>F21*E21</f>
        <v>271.368</v>
      </c>
      <c r="I21" s="64">
        <f>H21*1.15</f>
        <v>312.0732</v>
      </c>
      <c r="J21" s="64">
        <f aca="true" t="shared" si="2" ref="J21:J46">I21-K21</f>
        <v>251.70114396457217</v>
      </c>
      <c r="K21" s="65">
        <f>I21*(15043.31/$I$157)</f>
        <v>60.3720560354278</v>
      </c>
    </row>
    <row r="22" spans="2:11" s="66" customFormat="1" ht="15" customHeight="1">
      <c r="B22" s="60" t="s">
        <v>315</v>
      </c>
      <c r="C22" s="61" t="s">
        <v>316</v>
      </c>
      <c r="D22" s="62" t="s">
        <v>317</v>
      </c>
      <c r="E22" s="63">
        <v>7</v>
      </c>
      <c r="F22" s="63">
        <f t="shared" si="1"/>
        <v>274.12</v>
      </c>
      <c r="G22" s="63">
        <v>342.65</v>
      </c>
      <c r="H22" s="64">
        <f>F22*E22</f>
        <v>1918.8400000000001</v>
      </c>
      <c r="I22" s="64">
        <f>H22*1.15</f>
        <v>2206.666</v>
      </c>
      <c r="J22" s="64">
        <f>I22-K22</f>
        <v>1779.7758876690684</v>
      </c>
      <c r="K22" s="65">
        <f>I22*(15043.31/$I$157)</f>
        <v>426.8901123309318</v>
      </c>
    </row>
    <row r="23" spans="2:11" s="66" customFormat="1" ht="30" customHeight="1">
      <c r="B23" s="60" t="s">
        <v>187</v>
      </c>
      <c r="C23" s="61" t="s">
        <v>188</v>
      </c>
      <c r="D23" s="62" t="s">
        <v>62</v>
      </c>
      <c r="E23" s="63">
        <v>3</v>
      </c>
      <c r="F23" s="63">
        <f t="shared" si="1"/>
        <v>760.3760000000001</v>
      </c>
      <c r="G23" s="63">
        <v>950.47</v>
      </c>
      <c r="H23" s="64">
        <f>F23*E23</f>
        <v>2281.128</v>
      </c>
      <c r="I23" s="64">
        <f>H23*1.15</f>
        <v>2623.2972</v>
      </c>
      <c r="J23" s="64">
        <f t="shared" si="2"/>
        <v>2115.8077854780836</v>
      </c>
      <c r="K23" s="65">
        <f>I23*(15043.31/$I$157)</f>
        <v>507.4894145219162</v>
      </c>
    </row>
    <row r="24" spans="2:11" s="66" customFormat="1" ht="30" customHeight="1">
      <c r="B24" s="68" t="s">
        <v>189</v>
      </c>
      <c r="C24" s="61" t="s">
        <v>154</v>
      </c>
      <c r="D24" s="62" t="s">
        <v>62</v>
      </c>
      <c r="E24" s="63">
        <v>2</v>
      </c>
      <c r="F24" s="63">
        <f t="shared" si="1"/>
        <v>18.344</v>
      </c>
      <c r="G24" s="63">
        <v>22.93</v>
      </c>
      <c r="H24" s="64">
        <f>F24*E24</f>
        <v>36.688</v>
      </c>
      <c r="I24" s="64">
        <f>H24*1.15</f>
        <v>42.1912</v>
      </c>
      <c r="J24" s="64">
        <f t="shared" si="2"/>
        <v>34.029110174273406</v>
      </c>
      <c r="K24" s="65">
        <f>I24*(15043.31/$I$157)</f>
        <v>8.162089825726598</v>
      </c>
    </row>
    <row r="25" spans="2:11" s="66" customFormat="1" ht="30" customHeight="1">
      <c r="B25" s="68" t="s">
        <v>190</v>
      </c>
      <c r="C25" s="61" t="s">
        <v>205</v>
      </c>
      <c r="D25" s="62" t="s">
        <v>178</v>
      </c>
      <c r="E25" s="63">
        <v>1</v>
      </c>
      <c r="F25" s="63">
        <f t="shared" si="1"/>
        <v>1205.608</v>
      </c>
      <c r="G25" s="63">
        <f>3014.02*0.5</f>
        <v>1507.01</v>
      </c>
      <c r="H25" s="64">
        <f>F25*E25</f>
        <v>1205.608</v>
      </c>
      <c r="I25" s="64">
        <f>H25*1.15</f>
        <v>1386.4491999999998</v>
      </c>
      <c r="J25" s="64">
        <f t="shared" si="2"/>
        <v>1118.2339582148225</v>
      </c>
      <c r="K25" s="65">
        <f>I25*(15043.31/$I$157)</f>
        <v>268.21524178517745</v>
      </c>
    </row>
    <row r="26" spans="2:11" s="55" customFormat="1" ht="15" customHeight="1">
      <c r="B26" s="47" t="s">
        <v>98</v>
      </c>
      <c r="C26" s="87" t="s">
        <v>101</v>
      </c>
      <c r="D26" s="88" t="s">
        <v>87</v>
      </c>
      <c r="E26" s="88">
        <v>0</v>
      </c>
      <c r="F26" s="89">
        <f t="shared" si="1"/>
        <v>0</v>
      </c>
      <c r="G26" s="48"/>
      <c r="H26" s="49"/>
      <c r="I26" s="49">
        <f>SUM(I27:I28)</f>
        <v>1595.1327999999999</v>
      </c>
      <c r="J26" s="49">
        <f>SUM(J27:J28)</f>
        <v>1286.5467157558264</v>
      </c>
      <c r="K26" s="50">
        <f>SUM(K27:K28)</f>
        <v>308.58608424417366</v>
      </c>
    </row>
    <row r="27" spans="2:11" s="66" customFormat="1" ht="30" customHeight="1">
      <c r="B27" s="60" t="s">
        <v>191</v>
      </c>
      <c r="C27" s="61" t="s">
        <v>155</v>
      </c>
      <c r="D27" s="62" t="s">
        <v>177</v>
      </c>
      <c r="E27" s="63">
        <v>1.6</v>
      </c>
      <c r="F27" s="63">
        <f aca="true" t="shared" si="3" ref="F27:F46">G27*0.8</f>
        <v>314.24</v>
      </c>
      <c r="G27" s="63">
        <v>392.8</v>
      </c>
      <c r="H27" s="64">
        <f>F27*E27</f>
        <v>502.78400000000005</v>
      </c>
      <c r="I27" s="64">
        <f>H27*1.15</f>
        <v>578.2016</v>
      </c>
      <c r="J27" s="64">
        <f t="shared" si="2"/>
        <v>466.3457296626111</v>
      </c>
      <c r="K27" s="65">
        <f>I27*(15043.31/$I$157)</f>
        <v>111.85587033738884</v>
      </c>
    </row>
    <row r="28" spans="2:11" s="66" customFormat="1" ht="15" customHeight="1">
      <c r="B28" s="60" t="s">
        <v>192</v>
      </c>
      <c r="C28" s="61" t="s">
        <v>193</v>
      </c>
      <c r="D28" s="62" t="s">
        <v>177</v>
      </c>
      <c r="E28" s="63">
        <v>1</v>
      </c>
      <c r="F28" s="63">
        <f t="shared" si="3"/>
        <v>884.288</v>
      </c>
      <c r="G28" s="63">
        <v>1105.36</v>
      </c>
      <c r="H28" s="64">
        <f>F28*E28</f>
        <v>884.288</v>
      </c>
      <c r="I28" s="64">
        <f>H28*1.15</f>
        <v>1016.9312</v>
      </c>
      <c r="J28" s="64">
        <f t="shared" si="2"/>
        <v>820.2009860932152</v>
      </c>
      <c r="K28" s="65">
        <f>I28*(15043.31/$I$157)</f>
        <v>196.73021390678483</v>
      </c>
    </row>
    <row r="29" spans="2:11" s="55" customFormat="1" ht="15" customHeight="1">
      <c r="B29" s="47" t="s">
        <v>99</v>
      </c>
      <c r="C29" s="87" t="s">
        <v>103</v>
      </c>
      <c r="D29" s="88" t="s">
        <v>87</v>
      </c>
      <c r="E29" s="88">
        <v>0</v>
      </c>
      <c r="F29" s="89">
        <f>G29*0.8</f>
        <v>0</v>
      </c>
      <c r="G29" s="48"/>
      <c r="H29" s="49"/>
      <c r="I29" s="49">
        <f>SUM(I30:I33)</f>
        <v>1749.9227999999998</v>
      </c>
      <c r="J29" s="49">
        <f>SUM(J30:J33)</f>
        <v>1411.391848481982</v>
      </c>
      <c r="K29" s="50">
        <f>SUM(K30:K33)</f>
        <v>338.5309515180179</v>
      </c>
    </row>
    <row r="30" spans="2:11" s="66" customFormat="1" ht="30" customHeight="1">
      <c r="B30" s="60" t="s">
        <v>194</v>
      </c>
      <c r="C30" s="61" t="s">
        <v>179</v>
      </c>
      <c r="D30" s="62" t="s">
        <v>63</v>
      </c>
      <c r="E30" s="63">
        <v>6</v>
      </c>
      <c r="F30" s="63">
        <f t="shared" si="3"/>
        <v>128.96</v>
      </c>
      <c r="G30" s="63">
        <v>161.2</v>
      </c>
      <c r="H30" s="64">
        <f>F30*E30</f>
        <v>773.76</v>
      </c>
      <c r="I30" s="64">
        <f>H30*1.15</f>
        <v>889.824</v>
      </c>
      <c r="J30" s="64">
        <f t="shared" si="2"/>
        <v>717.6832830474757</v>
      </c>
      <c r="K30" s="65">
        <f>I30*(15043.31/$I$157)</f>
        <v>172.14071695252431</v>
      </c>
    </row>
    <row r="31" spans="2:11" s="66" customFormat="1" ht="30" customHeight="1">
      <c r="B31" s="60" t="s">
        <v>195</v>
      </c>
      <c r="C31" s="61" t="s">
        <v>196</v>
      </c>
      <c r="D31" s="62" t="s">
        <v>63</v>
      </c>
      <c r="E31" s="63">
        <v>2</v>
      </c>
      <c r="F31" s="63">
        <f t="shared" si="3"/>
        <v>156.328</v>
      </c>
      <c r="G31" s="63">
        <v>195.41</v>
      </c>
      <c r="H31" s="64">
        <f>F31*E31</f>
        <v>312.656</v>
      </c>
      <c r="I31" s="64">
        <f>H31*1.15</f>
        <v>359.5544</v>
      </c>
      <c r="J31" s="64">
        <f t="shared" si="2"/>
        <v>289.99687828847647</v>
      </c>
      <c r="K31" s="65">
        <f>I31*(15043.31/$I$157)</f>
        <v>69.55752171152352</v>
      </c>
    </row>
    <row r="32" spans="2:11" s="66" customFormat="1" ht="30" customHeight="1">
      <c r="B32" s="60" t="s">
        <v>197</v>
      </c>
      <c r="C32" s="61" t="s">
        <v>153</v>
      </c>
      <c r="D32" s="62" t="s">
        <v>63</v>
      </c>
      <c r="E32" s="63">
        <v>3</v>
      </c>
      <c r="F32" s="63">
        <f t="shared" si="3"/>
        <v>114.312</v>
      </c>
      <c r="G32" s="63">
        <v>142.89</v>
      </c>
      <c r="H32" s="64">
        <f>F32*E32</f>
        <v>342.936</v>
      </c>
      <c r="I32" s="64">
        <f>H32*1.15</f>
        <v>394.37639999999993</v>
      </c>
      <c r="J32" s="64">
        <f t="shared" si="2"/>
        <v>318.0823955169162</v>
      </c>
      <c r="K32" s="65">
        <f>I32*(15043.31/$I$157)</f>
        <v>76.29400448308373</v>
      </c>
    </row>
    <row r="33" spans="2:11" s="66" customFormat="1" ht="30" customHeight="1">
      <c r="B33" s="60" t="s">
        <v>198</v>
      </c>
      <c r="C33" s="61" t="s">
        <v>71</v>
      </c>
      <c r="D33" s="62" t="s">
        <v>62</v>
      </c>
      <c r="E33" s="63">
        <v>1</v>
      </c>
      <c r="F33" s="63">
        <f t="shared" si="3"/>
        <v>92.32000000000001</v>
      </c>
      <c r="G33" s="63">
        <v>115.4</v>
      </c>
      <c r="H33" s="64">
        <f>F33*E33</f>
        <v>92.32000000000001</v>
      </c>
      <c r="I33" s="64">
        <f>H33*1.15</f>
        <v>106.168</v>
      </c>
      <c r="J33" s="64">
        <f t="shared" si="2"/>
        <v>85.62929162911362</v>
      </c>
      <c r="K33" s="65">
        <f>I33*(15043.31/$I$157)</f>
        <v>20.53870837088638</v>
      </c>
    </row>
    <row r="34" spans="2:11" s="55" customFormat="1" ht="15" customHeight="1">
      <c r="B34" s="47" t="s">
        <v>180</v>
      </c>
      <c r="C34" s="87" t="s">
        <v>181</v>
      </c>
      <c r="D34" s="88" t="s">
        <v>87</v>
      </c>
      <c r="E34" s="88">
        <v>0</v>
      </c>
      <c r="F34" s="89">
        <f>G34*0.8</f>
        <v>0</v>
      </c>
      <c r="G34" s="48"/>
      <c r="H34" s="49"/>
      <c r="I34" s="49">
        <f>I35</f>
        <v>315.74399999999997</v>
      </c>
      <c r="J34" s="49">
        <f>J35</f>
        <v>254.6618101136204</v>
      </c>
      <c r="K34" s="50">
        <f>K35</f>
        <v>61.08218988637959</v>
      </c>
    </row>
    <row r="35" spans="2:11" s="66" customFormat="1" ht="30" customHeight="1">
      <c r="B35" s="60" t="s">
        <v>199</v>
      </c>
      <c r="C35" s="61" t="s">
        <v>200</v>
      </c>
      <c r="D35" s="62" t="s">
        <v>177</v>
      </c>
      <c r="E35" s="63">
        <f>0.4*0.6*5</f>
        <v>1.2</v>
      </c>
      <c r="F35" s="63">
        <f t="shared" si="3"/>
        <v>228.8</v>
      </c>
      <c r="G35" s="63">
        <v>286</v>
      </c>
      <c r="H35" s="64">
        <f>F35*E35</f>
        <v>274.56</v>
      </c>
      <c r="I35" s="64">
        <f>H35*1.15</f>
        <v>315.74399999999997</v>
      </c>
      <c r="J35" s="64">
        <f t="shared" si="2"/>
        <v>254.6618101136204</v>
      </c>
      <c r="K35" s="65">
        <f>I35*(15043.31/$I$157)</f>
        <v>61.08218988637959</v>
      </c>
    </row>
    <row r="36" spans="2:11" s="55" customFormat="1" ht="15" customHeight="1">
      <c r="B36" s="47" t="s">
        <v>102</v>
      </c>
      <c r="C36" s="87" t="s">
        <v>141</v>
      </c>
      <c r="D36" s="88" t="s">
        <v>87</v>
      </c>
      <c r="E36" s="88">
        <v>0</v>
      </c>
      <c r="F36" s="89">
        <f>G36*0.8</f>
        <v>0</v>
      </c>
      <c r="G36" s="48"/>
      <c r="H36" s="49"/>
      <c r="I36" s="49">
        <f>SUM(I37:I38)</f>
        <v>1919.6545199999998</v>
      </c>
      <c r="J36" s="49">
        <f>SUM(J37:J38)</f>
        <v>1548.2881538714687</v>
      </c>
      <c r="K36" s="50">
        <f>SUM(K37:K38)</f>
        <v>371.3663661285309</v>
      </c>
    </row>
    <row r="37" spans="2:11" s="66" customFormat="1" ht="45" customHeight="1">
      <c r="B37" s="60" t="s">
        <v>201</v>
      </c>
      <c r="C37" s="61" t="s">
        <v>202</v>
      </c>
      <c r="D37" s="62" t="s">
        <v>177</v>
      </c>
      <c r="E37" s="63">
        <f>115.5*0.2</f>
        <v>23.1</v>
      </c>
      <c r="F37" s="63">
        <f t="shared" si="3"/>
        <v>52.168</v>
      </c>
      <c r="G37" s="63">
        <v>65.21</v>
      </c>
      <c r="H37" s="64">
        <f>F37*E37</f>
        <v>1205.0808</v>
      </c>
      <c r="I37" s="64">
        <f>H37*1.15</f>
        <v>1385.8429199999998</v>
      </c>
      <c r="J37" s="64">
        <f t="shared" si="2"/>
        <v>1117.744965986195</v>
      </c>
      <c r="K37" s="65">
        <f>I37*(15043.31/$I$157)</f>
        <v>268.0979540138047</v>
      </c>
    </row>
    <row r="38" spans="2:11" s="66" customFormat="1" ht="15" customHeight="1">
      <c r="B38" s="60" t="s">
        <v>203</v>
      </c>
      <c r="C38" s="61" t="s">
        <v>204</v>
      </c>
      <c r="D38" s="62" t="s">
        <v>62</v>
      </c>
      <c r="E38" s="63">
        <v>27</v>
      </c>
      <c r="F38" s="63">
        <f t="shared" si="3"/>
        <v>17.192</v>
      </c>
      <c r="G38" s="63">
        <v>21.49</v>
      </c>
      <c r="H38" s="64">
        <f>F38*E38</f>
        <v>464.184</v>
      </c>
      <c r="I38" s="64">
        <f>H38*1.15</f>
        <v>533.8116</v>
      </c>
      <c r="J38" s="64">
        <f t="shared" si="2"/>
        <v>430.5431878852738</v>
      </c>
      <c r="K38" s="65">
        <f>I38*(15043.31/$I$157)</f>
        <v>103.2684121147262</v>
      </c>
    </row>
    <row r="39" spans="2:11" s="55" customFormat="1" ht="15" customHeight="1">
      <c r="B39" s="47" t="s">
        <v>104</v>
      </c>
      <c r="C39" s="87" t="s">
        <v>107</v>
      </c>
      <c r="D39" s="88" t="s">
        <v>87</v>
      </c>
      <c r="E39" s="88">
        <v>0</v>
      </c>
      <c r="F39" s="89">
        <f>G39*0.8</f>
        <v>0</v>
      </c>
      <c r="G39" s="48"/>
      <c r="H39" s="49"/>
      <c r="I39" s="49">
        <f>I40</f>
        <v>36.6436</v>
      </c>
      <c r="J39" s="49">
        <f>J40</f>
        <v>29.55471997909528</v>
      </c>
      <c r="K39" s="50">
        <f>K40</f>
        <v>7.0888800209047185</v>
      </c>
    </row>
    <row r="40" spans="2:11" s="66" customFormat="1" ht="15" customHeight="1">
      <c r="B40" s="60" t="s">
        <v>206</v>
      </c>
      <c r="C40" s="61" t="s">
        <v>57</v>
      </c>
      <c r="D40" s="62" t="s">
        <v>62</v>
      </c>
      <c r="E40" s="63">
        <v>1</v>
      </c>
      <c r="F40" s="63">
        <f t="shared" si="3"/>
        <v>31.864</v>
      </c>
      <c r="G40" s="63">
        <v>39.83</v>
      </c>
      <c r="H40" s="64">
        <f>F40*E40</f>
        <v>31.864</v>
      </c>
      <c r="I40" s="64">
        <f>H40*1.15</f>
        <v>36.6436</v>
      </c>
      <c r="J40" s="64">
        <f t="shared" si="2"/>
        <v>29.55471997909528</v>
      </c>
      <c r="K40" s="65">
        <f>I40*(15043.31/$I$157)</f>
        <v>7.0888800209047185</v>
      </c>
    </row>
    <row r="41" spans="2:11" s="55" customFormat="1" ht="15" customHeight="1">
      <c r="B41" s="47" t="s">
        <v>105</v>
      </c>
      <c r="C41" s="87" t="s">
        <v>109</v>
      </c>
      <c r="D41" s="88" t="s">
        <v>87</v>
      </c>
      <c r="E41" s="88">
        <v>0</v>
      </c>
      <c r="F41" s="89">
        <f>G41*0.8</f>
        <v>0</v>
      </c>
      <c r="G41" s="48"/>
      <c r="H41" s="49"/>
      <c r="I41" s="49">
        <f>I42</f>
        <v>671.9606399999999</v>
      </c>
      <c r="J41" s="49">
        <f>J42</f>
        <v>541.9666340690775</v>
      </c>
      <c r="K41" s="50">
        <f>K42</f>
        <v>129.99400593092238</v>
      </c>
    </row>
    <row r="42" spans="2:11" s="66" customFormat="1" ht="15" customHeight="1">
      <c r="B42" s="60" t="s">
        <v>207</v>
      </c>
      <c r="C42" s="69" t="s">
        <v>127</v>
      </c>
      <c r="D42" s="62" t="s">
        <v>177</v>
      </c>
      <c r="E42" s="63">
        <v>1.2</v>
      </c>
      <c r="F42" s="63">
        <f t="shared" si="3"/>
        <v>486.928</v>
      </c>
      <c r="G42" s="63">
        <v>608.66</v>
      </c>
      <c r="H42" s="64">
        <f>F42*E42</f>
        <v>584.3136</v>
      </c>
      <c r="I42" s="64">
        <f>H42*1.15</f>
        <v>671.9606399999999</v>
      </c>
      <c r="J42" s="64">
        <f t="shared" si="2"/>
        <v>541.9666340690775</v>
      </c>
      <c r="K42" s="65">
        <f>I42*(15043.31/$I$157)</f>
        <v>129.99400593092238</v>
      </c>
    </row>
    <row r="43" spans="2:11" s="55" customFormat="1" ht="15" customHeight="1">
      <c r="B43" s="47" t="s">
        <v>106</v>
      </c>
      <c r="C43" s="87" t="s">
        <v>111</v>
      </c>
      <c r="D43" s="88" t="s">
        <v>87</v>
      </c>
      <c r="E43" s="88">
        <v>0</v>
      </c>
      <c r="F43" s="89">
        <f>G43*0.8</f>
        <v>0</v>
      </c>
      <c r="G43" s="48"/>
      <c r="H43" s="49"/>
      <c r="I43" s="49">
        <f>I44</f>
        <v>5389.74732</v>
      </c>
      <c r="J43" s="49">
        <f>J44</f>
        <v>4347.074872574727</v>
      </c>
      <c r="K43" s="50">
        <f>K44</f>
        <v>1042.6724474252735</v>
      </c>
    </row>
    <row r="44" spans="2:11" s="66" customFormat="1" ht="15" customHeight="1">
      <c r="B44" s="67" t="s">
        <v>208</v>
      </c>
      <c r="C44" s="61" t="s">
        <v>156</v>
      </c>
      <c r="D44" s="62" t="s">
        <v>20</v>
      </c>
      <c r="E44" s="63">
        <f>(14.26*3)+(14.01*2)+4.2+(0.9*3)+(5.4*3)</f>
        <v>93.9</v>
      </c>
      <c r="F44" s="63">
        <f t="shared" si="3"/>
        <v>49.912000000000006</v>
      </c>
      <c r="G44" s="63">
        <v>62.39</v>
      </c>
      <c r="H44" s="64">
        <f>F44*E44</f>
        <v>4686.736800000001</v>
      </c>
      <c r="I44" s="64">
        <f>H44*1.15</f>
        <v>5389.74732</v>
      </c>
      <c r="J44" s="64">
        <f t="shared" si="2"/>
        <v>4347.074872574727</v>
      </c>
      <c r="K44" s="65">
        <f>I44*(15043.31/$I$157)</f>
        <v>1042.6724474252735</v>
      </c>
    </row>
    <row r="45" spans="2:11" s="55" customFormat="1" ht="15" customHeight="1">
      <c r="B45" s="47" t="s">
        <v>108</v>
      </c>
      <c r="C45" s="87" t="s">
        <v>113</v>
      </c>
      <c r="D45" s="88" t="s">
        <v>87</v>
      </c>
      <c r="E45" s="88">
        <v>0</v>
      </c>
      <c r="F45" s="89">
        <f>G45*0.8</f>
        <v>0</v>
      </c>
      <c r="G45" s="48"/>
      <c r="H45" s="49"/>
      <c r="I45" s="49">
        <f>I46</f>
        <v>14428.9535104</v>
      </c>
      <c r="J45" s="49">
        <f>J46</f>
        <v>11637.603308388256</v>
      </c>
      <c r="K45" s="50">
        <f>K46</f>
        <v>2791.3502020117444</v>
      </c>
    </row>
    <row r="46" spans="2:11" s="66" customFormat="1" ht="15" customHeight="1">
      <c r="B46" s="60" t="s">
        <v>209</v>
      </c>
      <c r="C46" s="61" t="s">
        <v>81</v>
      </c>
      <c r="D46" s="62" t="s">
        <v>177</v>
      </c>
      <c r="E46" s="63">
        <f>(14.2*5.25*2)+(14.64*5.25)+(14.45*5.25)+(2.05*1.05*2)+(1.75*1.05*2)+(2.62*1.05*2)+(3.39*1.05*2)+(2.62*1.05*2)+(3.41*1.05*2)+(2.23*1.05*2)+(1.57*1.05*2)+(4.01*1.05*2)+(3.75*1.05*2)+(1.2*1.05*2)+(1.52*1.05*2)+(1.25*3.05*2)+(2.38*3.05*2)+(8.21*3.05*2)+(11.06*3.05*2)+(8.43*3.05*2)+(11.49*3.05*2)+(1.6*3.05*4)+(0.4*3.05*4)+(0.24*3.05*4)+(1.57*3.05)+(0.24*3.05*2)+(14.26*9.81)+(3.4+7.47+2.79+7.87+3.3+12.45+1.67)</f>
        <v>838.6976</v>
      </c>
      <c r="F46" s="63">
        <f t="shared" si="3"/>
        <v>14.96</v>
      </c>
      <c r="G46" s="63">
        <v>18.7</v>
      </c>
      <c r="H46" s="64">
        <f>F46*E46</f>
        <v>12546.916096</v>
      </c>
      <c r="I46" s="64">
        <f>H46*1.15</f>
        <v>14428.9535104</v>
      </c>
      <c r="J46" s="64">
        <f t="shared" si="2"/>
        <v>11637.603308388256</v>
      </c>
      <c r="K46" s="65">
        <f>I46*(15043.31/$I$157)</f>
        <v>2791.3502020117444</v>
      </c>
    </row>
    <row r="47" spans="2:11" s="55" customFormat="1" ht="15" customHeight="1">
      <c r="B47" s="47" t="s">
        <v>110</v>
      </c>
      <c r="C47" s="87" t="s">
        <v>168</v>
      </c>
      <c r="D47" s="88" t="s">
        <v>87</v>
      </c>
      <c r="E47" s="88">
        <v>0</v>
      </c>
      <c r="F47" s="89">
        <f>G47*0.8</f>
        <v>0</v>
      </c>
      <c r="G47" s="48"/>
      <c r="H47" s="49"/>
      <c r="I47" s="49">
        <f>I48+I51+I66+I71+I95</f>
        <v>23484.56032</v>
      </c>
      <c r="J47" s="49">
        <f>J48+J51+J66+J71+J95</f>
        <v>18941.35958502364</v>
      </c>
      <c r="K47" s="50">
        <f>K48+K51+K66+K71+K95</f>
        <v>4543.20073497636</v>
      </c>
    </row>
    <row r="48" spans="2:11" s="55" customFormat="1" ht="15" customHeight="1">
      <c r="B48" s="51" t="s">
        <v>90</v>
      </c>
      <c r="C48" s="98" t="s">
        <v>96</v>
      </c>
      <c r="D48" s="99" t="s">
        <v>87</v>
      </c>
      <c r="E48" s="99">
        <v>0</v>
      </c>
      <c r="F48" s="100">
        <f>G48*0.8</f>
        <v>0</v>
      </c>
      <c r="G48" s="52"/>
      <c r="H48" s="53"/>
      <c r="I48" s="53">
        <f>SUM(I49:I50)</f>
        <v>53.5532</v>
      </c>
      <c r="J48" s="53">
        <f>SUM(J49:J50)</f>
        <v>43.19307682608928</v>
      </c>
      <c r="K48" s="54">
        <f>SUM(K49:K50)</f>
        <v>10.360123173910711</v>
      </c>
    </row>
    <row r="49" spans="2:11" s="66" customFormat="1" ht="15" customHeight="1">
      <c r="B49" s="60" t="s">
        <v>210</v>
      </c>
      <c r="C49" s="61" t="s">
        <v>30</v>
      </c>
      <c r="D49" s="62" t="s">
        <v>62</v>
      </c>
      <c r="E49" s="63">
        <v>4</v>
      </c>
      <c r="F49" s="70">
        <f>G49*0.8</f>
        <v>2.696</v>
      </c>
      <c r="G49" s="70">
        <v>3.37</v>
      </c>
      <c r="H49" s="64">
        <f>F49*E49</f>
        <v>10.784</v>
      </c>
      <c r="I49" s="64">
        <f>H49*1.15</f>
        <v>12.4016</v>
      </c>
      <c r="J49" s="64">
        <f>I49-K49</f>
        <v>10.002451049917259</v>
      </c>
      <c r="K49" s="65">
        <f aca="true" t="shared" si="4" ref="K49:K106">I49*(15043.31/$I$157)</f>
        <v>2.3991489500827416</v>
      </c>
    </row>
    <row r="50" spans="2:11" s="66" customFormat="1" ht="15" customHeight="1">
      <c r="B50" s="67" t="s">
        <v>211</v>
      </c>
      <c r="C50" s="61" t="s">
        <v>31</v>
      </c>
      <c r="D50" s="62" t="s">
        <v>62</v>
      </c>
      <c r="E50" s="63">
        <v>7</v>
      </c>
      <c r="F50" s="70">
        <f>G50*0.8</f>
        <v>5.112</v>
      </c>
      <c r="G50" s="70">
        <v>6.39</v>
      </c>
      <c r="H50" s="64">
        <f>F50*E50</f>
        <v>35.784</v>
      </c>
      <c r="I50" s="64">
        <f>H50*1.15</f>
        <v>41.151599999999995</v>
      </c>
      <c r="J50" s="64">
        <f>I50-K50</f>
        <v>33.19062577617203</v>
      </c>
      <c r="K50" s="65">
        <f t="shared" si="4"/>
        <v>7.960974223827969</v>
      </c>
    </row>
    <row r="51" spans="2:11" s="55" customFormat="1" ht="15" customHeight="1">
      <c r="B51" s="51" t="s">
        <v>92</v>
      </c>
      <c r="C51" s="98" t="s">
        <v>142</v>
      </c>
      <c r="D51" s="99" t="s">
        <v>87</v>
      </c>
      <c r="E51" s="99">
        <v>0</v>
      </c>
      <c r="F51" s="100">
        <f>G51*0.8</f>
        <v>0</v>
      </c>
      <c r="G51" s="52"/>
      <c r="H51" s="53"/>
      <c r="I51" s="53">
        <f>SUM(I52:I65)</f>
        <v>7335.9328000000005</v>
      </c>
      <c r="J51" s="53">
        <f>SUM(J52:J65)</f>
        <v>5916.761445094378</v>
      </c>
      <c r="K51" s="54">
        <f>SUM(K52:K65)</f>
        <v>1419.1713549056208</v>
      </c>
    </row>
    <row r="52" spans="2:11" s="66" customFormat="1" ht="15" customHeight="1">
      <c r="B52" s="67" t="s">
        <v>212</v>
      </c>
      <c r="C52" s="61" t="s">
        <v>213</v>
      </c>
      <c r="D52" s="62" t="s">
        <v>63</v>
      </c>
      <c r="E52" s="63">
        <v>29</v>
      </c>
      <c r="F52" s="63">
        <f aca="true" t="shared" si="5" ref="F52:F65">G52*0.8</f>
        <v>13.768</v>
      </c>
      <c r="G52" s="63">
        <v>17.21</v>
      </c>
      <c r="H52" s="64">
        <f aca="true" t="shared" si="6" ref="H52:H65">F52*E52</f>
        <v>399.27200000000005</v>
      </c>
      <c r="I52" s="64">
        <f aca="true" t="shared" si="7" ref="I52:I106">H52*1.15</f>
        <v>459.1628</v>
      </c>
      <c r="J52" s="64">
        <f aca="true" t="shared" si="8" ref="J52:J65">I52-K52</f>
        <v>370.3355559720478</v>
      </c>
      <c r="K52" s="65">
        <f t="shared" si="4"/>
        <v>88.82724402795219</v>
      </c>
    </row>
    <row r="53" spans="2:11" s="66" customFormat="1" ht="30" customHeight="1">
      <c r="B53" s="60" t="s">
        <v>214</v>
      </c>
      <c r="C53" s="61" t="s">
        <v>215</v>
      </c>
      <c r="D53" s="62" t="s">
        <v>63</v>
      </c>
      <c r="E53" s="63">
        <v>5</v>
      </c>
      <c r="F53" s="63">
        <f t="shared" si="5"/>
        <v>17.768</v>
      </c>
      <c r="G53" s="63">
        <v>22.21</v>
      </c>
      <c r="H53" s="64">
        <f t="shared" si="6"/>
        <v>88.84</v>
      </c>
      <c r="I53" s="64">
        <f t="shared" si="7"/>
        <v>102.166</v>
      </c>
      <c r="J53" s="64">
        <f t="shared" si="8"/>
        <v>82.40149770721895</v>
      </c>
      <c r="K53" s="65">
        <f t="shared" si="4"/>
        <v>19.764502292781042</v>
      </c>
    </row>
    <row r="54" spans="2:11" s="66" customFormat="1" ht="15" customHeight="1">
      <c r="B54" s="60" t="s">
        <v>216</v>
      </c>
      <c r="C54" s="61" t="s">
        <v>29</v>
      </c>
      <c r="D54" s="62" t="s">
        <v>63</v>
      </c>
      <c r="E54" s="63">
        <v>9</v>
      </c>
      <c r="F54" s="63">
        <f t="shared" si="5"/>
        <v>12.96</v>
      </c>
      <c r="G54" s="63">
        <v>16.2</v>
      </c>
      <c r="H54" s="64">
        <f t="shared" si="6"/>
        <v>116.64000000000001</v>
      </c>
      <c r="I54" s="64">
        <f t="shared" si="7"/>
        <v>134.136</v>
      </c>
      <c r="J54" s="64">
        <f t="shared" si="8"/>
        <v>108.18674800281426</v>
      </c>
      <c r="K54" s="65">
        <f t="shared" si="4"/>
        <v>25.949251997185737</v>
      </c>
    </row>
    <row r="55" spans="2:11" s="66" customFormat="1" ht="30" customHeight="1">
      <c r="B55" s="60" t="s">
        <v>324</v>
      </c>
      <c r="C55" s="61" t="s">
        <v>325</v>
      </c>
      <c r="D55" s="62" t="s">
        <v>63</v>
      </c>
      <c r="E55" s="63">
        <v>1</v>
      </c>
      <c r="F55" s="63">
        <f t="shared" si="5"/>
        <v>482.88800000000003</v>
      </c>
      <c r="G55" s="63">
        <v>603.61</v>
      </c>
      <c r="H55" s="64">
        <f t="shared" si="6"/>
        <v>482.88800000000003</v>
      </c>
      <c r="I55" s="64">
        <f t="shared" si="7"/>
        <v>555.3212</v>
      </c>
      <c r="J55" s="64">
        <f t="shared" si="8"/>
        <v>447.8916526884685</v>
      </c>
      <c r="K55" s="65">
        <f t="shared" si="4"/>
        <v>107.42954731153142</v>
      </c>
    </row>
    <row r="56" spans="2:11" s="66" customFormat="1" ht="15" customHeight="1">
      <c r="B56" s="60" t="s">
        <v>217</v>
      </c>
      <c r="C56" s="61" t="s">
        <v>28</v>
      </c>
      <c r="D56" s="62" t="s">
        <v>62</v>
      </c>
      <c r="E56" s="63">
        <v>10</v>
      </c>
      <c r="F56" s="63">
        <f t="shared" si="5"/>
        <v>21.856</v>
      </c>
      <c r="G56" s="63">
        <v>27.32</v>
      </c>
      <c r="H56" s="64">
        <f t="shared" si="6"/>
        <v>218.56</v>
      </c>
      <c r="I56" s="64">
        <f t="shared" si="7"/>
        <v>251.344</v>
      </c>
      <c r="J56" s="64">
        <f t="shared" si="8"/>
        <v>202.72029872680972</v>
      </c>
      <c r="K56" s="65">
        <f t="shared" si="4"/>
        <v>48.623701273190285</v>
      </c>
    </row>
    <row r="57" spans="2:11" s="66" customFormat="1" ht="30" customHeight="1">
      <c r="B57" s="60" t="s">
        <v>218</v>
      </c>
      <c r="C57" s="61" t="s">
        <v>219</v>
      </c>
      <c r="D57" s="62" t="s">
        <v>62</v>
      </c>
      <c r="E57" s="63">
        <v>3</v>
      </c>
      <c r="F57" s="63">
        <f t="shared" si="5"/>
        <v>191.84000000000003</v>
      </c>
      <c r="G57" s="63">
        <v>239.8</v>
      </c>
      <c r="H57" s="64">
        <f t="shared" si="6"/>
        <v>575.5200000000001</v>
      </c>
      <c r="I57" s="64">
        <f t="shared" si="7"/>
        <v>661.8480000000001</v>
      </c>
      <c r="J57" s="64">
        <f t="shared" si="8"/>
        <v>533.8103327381659</v>
      </c>
      <c r="K57" s="65">
        <f t="shared" si="4"/>
        <v>128.03766726183417</v>
      </c>
    </row>
    <row r="58" spans="2:11" s="66" customFormat="1" ht="45" customHeight="1">
      <c r="B58" s="60" t="s">
        <v>318</v>
      </c>
      <c r="C58" s="61" t="s">
        <v>319</v>
      </c>
      <c r="D58" s="62" t="s">
        <v>62</v>
      </c>
      <c r="E58" s="63">
        <v>5</v>
      </c>
      <c r="F58" s="63">
        <f t="shared" si="5"/>
        <v>41.648</v>
      </c>
      <c r="G58" s="63">
        <v>52.06</v>
      </c>
      <c r="H58" s="64">
        <f t="shared" si="6"/>
        <v>208.24</v>
      </c>
      <c r="I58" s="64">
        <f t="shared" si="7"/>
        <v>239.476</v>
      </c>
      <c r="J58" s="64">
        <f t="shared" si="8"/>
        <v>193.14822019981176</v>
      </c>
      <c r="K58" s="65">
        <f t="shared" si="4"/>
        <v>46.32777980018825</v>
      </c>
    </row>
    <row r="59" spans="2:11" s="66" customFormat="1" ht="30" customHeight="1">
      <c r="B59" s="60" t="s">
        <v>320</v>
      </c>
      <c r="C59" s="61" t="s">
        <v>321</v>
      </c>
      <c r="D59" s="62" t="s">
        <v>62</v>
      </c>
      <c r="E59" s="63">
        <v>3</v>
      </c>
      <c r="F59" s="63">
        <f t="shared" si="5"/>
        <v>66.48</v>
      </c>
      <c r="G59" s="63">
        <v>83.1</v>
      </c>
      <c r="H59" s="64">
        <f t="shared" si="6"/>
        <v>199.44</v>
      </c>
      <c r="I59" s="64">
        <f t="shared" si="7"/>
        <v>229.35599999999997</v>
      </c>
      <c r="J59" s="64">
        <f t="shared" si="8"/>
        <v>184.98598269617003</v>
      </c>
      <c r="K59" s="65">
        <f t="shared" si="4"/>
        <v>44.370017303829925</v>
      </c>
    </row>
    <row r="60" spans="2:11" s="66" customFormat="1" ht="30" customHeight="1">
      <c r="B60" s="60" t="s">
        <v>220</v>
      </c>
      <c r="C60" s="61" t="s">
        <v>157</v>
      </c>
      <c r="D60" s="62" t="s">
        <v>62</v>
      </c>
      <c r="E60" s="63">
        <v>3</v>
      </c>
      <c r="F60" s="63">
        <f t="shared" si="5"/>
        <v>113.56800000000001</v>
      </c>
      <c r="G60" s="63">
        <v>141.96</v>
      </c>
      <c r="H60" s="64">
        <f t="shared" si="6"/>
        <v>340.70400000000006</v>
      </c>
      <c r="I60" s="64">
        <f t="shared" si="7"/>
        <v>391.80960000000005</v>
      </c>
      <c r="J60" s="64">
        <f t="shared" si="8"/>
        <v>316.01215527735627</v>
      </c>
      <c r="K60" s="65">
        <f t="shared" si="4"/>
        <v>75.79744472264377</v>
      </c>
    </row>
    <row r="61" spans="2:11" s="66" customFormat="1" ht="30" customHeight="1">
      <c r="B61" s="60" t="s">
        <v>221</v>
      </c>
      <c r="C61" s="61" t="s">
        <v>8</v>
      </c>
      <c r="D61" s="62" t="s">
        <v>62</v>
      </c>
      <c r="E61" s="63">
        <v>29</v>
      </c>
      <c r="F61" s="63">
        <f t="shared" si="5"/>
        <v>81.736</v>
      </c>
      <c r="G61" s="63">
        <v>102.17</v>
      </c>
      <c r="H61" s="64">
        <f t="shared" si="6"/>
        <v>2370.344</v>
      </c>
      <c r="I61" s="64">
        <f t="shared" si="7"/>
        <v>2725.8956</v>
      </c>
      <c r="J61" s="64">
        <f t="shared" si="8"/>
        <v>2198.5580333331854</v>
      </c>
      <c r="K61" s="65">
        <f t="shared" si="4"/>
        <v>527.3375666668144</v>
      </c>
    </row>
    <row r="62" spans="2:11" s="66" customFormat="1" ht="15" customHeight="1">
      <c r="B62" s="60" t="s">
        <v>222</v>
      </c>
      <c r="C62" s="61" t="s">
        <v>32</v>
      </c>
      <c r="D62" s="62" t="s">
        <v>62</v>
      </c>
      <c r="E62" s="63">
        <v>10</v>
      </c>
      <c r="F62" s="63">
        <f t="shared" si="5"/>
        <v>6.24</v>
      </c>
      <c r="G62" s="63">
        <v>7.8</v>
      </c>
      <c r="H62" s="64">
        <f t="shared" si="6"/>
        <v>62.400000000000006</v>
      </c>
      <c r="I62" s="64">
        <f t="shared" si="7"/>
        <v>71.76</v>
      </c>
      <c r="J62" s="64">
        <f t="shared" si="8"/>
        <v>57.87768411673191</v>
      </c>
      <c r="K62" s="65">
        <f t="shared" si="4"/>
        <v>13.88231588326809</v>
      </c>
    </row>
    <row r="63" spans="2:11" s="66" customFormat="1" ht="30" customHeight="1">
      <c r="B63" s="60" t="s">
        <v>223</v>
      </c>
      <c r="C63" s="61" t="s">
        <v>5</v>
      </c>
      <c r="D63" s="62" t="s">
        <v>62</v>
      </c>
      <c r="E63" s="63">
        <v>3</v>
      </c>
      <c r="F63" s="63">
        <f t="shared" si="5"/>
        <v>10.88</v>
      </c>
      <c r="G63" s="63">
        <v>13.6</v>
      </c>
      <c r="H63" s="64">
        <f t="shared" si="6"/>
        <v>32.64</v>
      </c>
      <c r="I63" s="64">
        <f t="shared" si="7"/>
        <v>37.535999999999994</v>
      </c>
      <c r="J63" s="64">
        <f t="shared" si="8"/>
        <v>30.274480922598226</v>
      </c>
      <c r="K63" s="65">
        <f t="shared" si="4"/>
        <v>7.261519077401769</v>
      </c>
    </row>
    <row r="64" spans="2:11" s="66" customFormat="1" ht="15" customHeight="1">
      <c r="B64" s="60" t="s">
        <v>224</v>
      </c>
      <c r="C64" s="61" t="s">
        <v>73</v>
      </c>
      <c r="D64" s="62" t="s">
        <v>62</v>
      </c>
      <c r="E64" s="63">
        <v>64</v>
      </c>
      <c r="F64" s="63">
        <f t="shared" si="5"/>
        <v>6.08</v>
      </c>
      <c r="G64" s="63">
        <v>7.6</v>
      </c>
      <c r="H64" s="64">
        <f t="shared" si="6"/>
        <v>389.12</v>
      </c>
      <c r="I64" s="64">
        <f t="shared" si="7"/>
        <v>447.48799999999994</v>
      </c>
      <c r="J64" s="64">
        <f t="shared" si="8"/>
        <v>360.9193019792102</v>
      </c>
      <c r="K64" s="65">
        <f t="shared" si="4"/>
        <v>86.56869802078972</v>
      </c>
    </row>
    <row r="65" spans="2:11" s="66" customFormat="1" ht="45" customHeight="1">
      <c r="B65" s="60" t="s">
        <v>225</v>
      </c>
      <c r="C65" s="61" t="s">
        <v>226</v>
      </c>
      <c r="D65" s="62" t="s">
        <v>62</v>
      </c>
      <c r="E65" s="63">
        <v>32</v>
      </c>
      <c r="F65" s="63">
        <f t="shared" si="5"/>
        <v>27.951999999999998</v>
      </c>
      <c r="G65" s="63">
        <v>34.94</v>
      </c>
      <c r="H65" s="64">
        <f t="shared" si="6"/>
        <v>894.4639999999999</v>
      </c>
      <c r="I65" s="64">
        <f t="shared" si="7"/>
        <v>1028.6336</v>
      </c>
      <c r="J65" s="64">
        <f t="shared" si="8"/>
        <v>829.6395007337899</v>
      </c>
      <c r="K65" s="65">
        <f t="shared" si="4"/>
        <v>198.99409926621004</v>
      </c>
    </row>
    <row r="66" spans="2:11" s="55" customFormat="1" ht="15" customHeight="1">
      <c r="B66" s="51" t="s">
        <v>93</v>
      </c>
      <c r="C66" s="98" t="s">
        <v>115</v>
      </c>
      <c r="D66" s="99" t="s">
        <v>87</v>
      </c>
      <c r="E66" s="99">
        <v>0</v>
      </c>
      <c r="F66" s="100">
        <f aca="true" t="shared" si="9" ref="F66:F71">G66*0.8</f>
        <v>0</v>
      </c>
      <c r="G66" s="52"/>
      <c r="H66" s="53"/>
      <c r="I66" s="53">
        <f>SUM(I67:I70)</f>
        <v>4876.4416</v>
      </c>
      <c r="J66" s="53">
        <f>SUM(J67:J70)</f>
        <v>3933.0706039366046</v>
      </c>
      <c r="K66" s="54">
        <f>SUM(K67:K70)</f>
        <v>943.3709960633954</v>
      </c>
    </row>
    <row r="67" spans="2:11" s="66" customFormat="1" ht="30" customHeight="1">
      <c r="B67" s="60" t="s">
        <v>227</v>
      </c>
      <c r="C67" s="61" t="s">
        <v>158</v>
      </c>
      <c r="D67" s="62" t="s">
        <v>20</v>
      </c>
      <c r="E67" s="63">
        <v>32</v>
      </c>
      <c r="F67" s="63">
        <f t="shared" si="9"/>
        <v>6.672000000000001</v>
      </c>
      <c r="G67" s="63">
        <v>8.34</v>
      </c>
      <c r="H67" s="64">
        <f aca="true" t="shared" si="10" ref="H67:H106">F67*E67</f>
        <v>213.50400000000002</v>
      </c>
      <c r="I67" s="64">
        <f t="shared" si="7"/>
        <v>245.52960000000002</v>
      </c>
      <c r="J67" s="64">
        <f>I67-K67</f>
        <v>198.03072227017196</v>
      </c>
      <c r="K67" s="65">
        <f t="shared" si="4"/>
        <v>47.49887772982805</v>
      </c>
    </row>
    <row r="68" spans="2:11" s="66" customFormat="1" ht="30" customHeight="1">
      <c r="B68" s="60" t="s">
        <v>228</v>
      </c>
      <c r="C68" s="61" t="s">
        <v>159</v>
      </c>
      <c r="D68" s="62" t="s">
        <v>20</v>
      </c>
      <c r="E68" s="63">
        <v>116</v>
      </c>
      <c r="F68" s="63">
        <f t="shared" si="9"/>
        <v>12.68</v>
      </c>
      <c r="G68" s="63">
        <v>15.85</v>
      </c>
      <c r="H68" s="64">
        <f t="shared" si="10"/>
        <v>1470.8799999999999</v>
      </c>
      <c r="I68" s="64">
        <f t="shared" si="7"/>
        <v>1691.5119999999997</v>
      </c>
      <c r="J68" s="64">
        <f>I68-K68</f>
        <v>1364.2808976541446</v>
      </c>
      <c r="K68" s="65">
        <f t="shared" si="4"/>
        <v>327.2311023458552</v>
      </c>
    </row>
    <row r="69" spans="2:11" s="66" customFormat="1" ht="30" customHeight="1">
      <c r="B69" s="60" t="s">
        <v>229</v>
      </c>
      <c r="C69" s="61" t="s">
        <v>160</v>
      </c>
      <c r="D69" s="62" t="s">
        <v>20</v>
      </c>
      <c r="E69" s="63">
        <v>950</v>
      </c>
      <c r="F69" s="63">
        <f t="shared" si="9"/>
        <v>2.168</v>
      </c>
      <c r="G69" s="63">
        <v>2.71</v>
      </c>
      <c r="H69" s="64">
        <f t="shared" si="10"/>
        <v>2059.6000000000004</v>
      </c>
      <c r="I69" s="64">
        <f t="shared" si="7"/>
        <v>2368.5400000000004</v>
      </c>
      <c r="J69" s="64">
        <f>I69-K69</f>
        <v>1910.3345866477734</v>
      </c>
      <c r="K69" s="65">
        <f t="shared" si="4"/>
        <v>458.20541335222697</v>
      </c>
    </row>
    <row r="70" spans="2:11" s="66" customFormat="1" ht="30" customHeight="1">
      <c r="B70" s="60" t="s">
        <v>230</v>
      </c>
      <c r="C70" s="61" t="s">
        <v>161</v>
      </c>
      <c r="D70" s="62" t="s">
        <v>20</v>
      </c>
      <c r="E70" s="63">
        <v>170</v>
      </c>
      <c r="F70" s="63">
        <f t="shared" si="9"/>
        <v>2.92</v>
      </c>
      <c r="G70" s="63">
        <v>3.65</v>
      </c>
      <c r="H70" s="64">
        <f t="shared" si="10"/>
        <v>496.4</v>
      </c>
      <c r="I70" s="64">
        <f t="shared" si="7"/>
        <v>570.8599999999999</v>
      </c>
      <c r="J70" s="64">
        <f>I70-K70</f>
        <v>460.4243973645147</v>
      </c>
      <c r="K70" s="65">
        <f t="shared" si="4"/>
        <v>110.43560263548524</v>
      </c>
    </row>
    <row r="71" spans="2:11" s="55" customFormat="1" ht="15" customHeight="1">
      <c r="B71" s="51" t="s">
        <v>94</v>
      </c>
      <c r="C71" s="98" t="s">
        <v>116</v>
      </c>
      <c r="D71" s="99" t="s">
        <v>87</v>
      </c>
      <c r="E71" s="99">
        <v>0</v>
      </c>
      <c r="F71" s="100">
        <f t="shared" si="9"/>
        <v>0</v>
      </c>
      <c r="G71" s="52"/>
      <c r="H71" s="53"/>
      <c r="I71" s="53">
        <f>SUM(I72:I94)</f>
        <v>8117.1508</v>
      </c>
      <c r="J71" s="53">
        <f>SUM(J72:J94)</f>
        <v>6546.849079295955</v>
      </c>
      <c r="K71" s="54">
        <f>SUM(K72:K94)</f>
        <v>1570.3017207040457</v>
      </c>
    </row>
    <row r="72" spans="2:11" s="66" customFormat="1" ht="30" customHeight="1">
      <c r="B72" s="60" t="s">
        <v>231</v>
      </c>
      <c r="C72" s="61" t="s">
        <v>59</v>
      </c>
      <c r="D72" s="62" t="s">
        <v>20</v>
      </c>
      <c r="E72" s="63">
        <v>120</v>
      </c>
      <c r="F72" s="63">
        <f aca="true" t="shared" si="11" ref="F72:F106">G72*0.8</f>
        <v>15.680000000000001</v>
      </c>
      <c r="G72" s="63">
        <v>19.6</v>
      </c>
      <c r="H72" s="64">
        <f t="shared" si="10"/>
        <v>1881.6000000000001</v>
      </c>
      <c r="I72" s="64">
        <f t="shared" si="7"/>
        <v>2163.84</v>
      </c>
      <c r="J72" s="64">
        <f aca="true" t="shared" si="12" ref="J72:J94">I72-K72</f>
        <v>1745.2347825968393</v>
      </c>
      <c r="K72" s="65">
        <f t="shared" si="4"/>
        <v>418.6052174031609</v>
      </c>
    </row>
    <row r="73" spans="2:11" s="66" customFormat="1" ht="30" customHeight="1">
      <c r="B73" s="60" t="s">
        <v>232</v>
      </c>
      <c r="C73" s="61" t="s">
        <v>72</v>
      </c>
      <c r="D73" s="62" t="s">
        <v>62</v>
      </c>
      <c r="E73" s="63">
        <v>78</v>
      </c>
      <c r="F73" s="63">
        <f t="shared" si="11"/>
        <v>8.520000000000001</v>
      </c>
      <c r="G73" s="63">
        <v>10.65</v>
      </c>
      <c r="H73" s="64">
        <f t="shared" si="10"/>
        <v>664.5600000000001</v>
      </c>
      <c r="I73" s="64">
        <f t="shared" si="7"/>
        <v>764.244</v>
      </c>
      <c r="J73" s="64">
        <f t="shared" si="12"/>
        <v>616.3973358431949</v>
      </c>
      <c r="K73" s="65">
        <f t="shared" si="4"/>
        <v>147.84666415680516</v>
      </c>
    </row>
    <row r="74" spans="2:11" s="66" customFormat="1" ht="30" customHeight="1">
      <c r="B74" s="60" t="s">
        <v>233</v>
      </c>
      <c r="C74" s="61" t="s">
        <v>3</v>
      </c>
      <c r="D74" s="62" t="s">
        <v>62</v>
      </c>
      <c r="E74" s="63">
        <v>1</v>
      </c>
      <c r="F74" s="63">
        <f t="shared" si="11"/>
        <v>304.608</v>
      </c>
      <c r="G74" s="63">
        <v>380.76</v>
      </c>
      <c r="H74" s="64">
        <f t="shared" si="10"/>
        <v>304.608</v>
      </c>
      <c r="I74" s="64">
        <f t="shared" si="7"/>
        <v>350.2992</v>
      </c>
      <c r="J74" s="64">
        <f t="shared" si="12"/>
        <v>282.5321410806005</v>
      </c>
      <c r="K74" s="65">
        <f t="shared" si="4"/>
        <v>67.76705891939946</v>
      </c>
    </row>
    <row r="75" spans="2:11" s="66" customFormat="1" ht="15" customHeight="1">
      <c r="B75" s="60" t="s">
        <v>234</v>
      </c>
      <c r="C75" s="61" t="s">
        <v>0</v>
      </c>
      <c r="D75" s="62" t="s">
        <v>20</v>
      </c>
      <c r="E75" s="63">
        <v>45</v>
      </c>
      <c r="F75" s="63">
        <f t="shared" si="11"/>
        <v>13.4</v>
      </c>
      <c r="G75" s="63">
        <v>16.75</v>
      </c>
      <c r="H75" s="64">
        <f t="shared" si="10"/>
        <v>603</v>
      </c>
      <c r="I75" s="64">
        <f t="shared" si="7"/>
        <v>693.4499999999999</v>
      </c>
      <c r="J75" s="64">
        <f t="shared" si="12"/>
        <v>559.2987743972651</v>
      </c>
      <c r="K75" s="65">
        <f t="shared" si="4"/>
        <v>134.15122560273488</v>
      </c>
    </row>
    <row r="76" spans="2:11" s="66" customFormat="1" ht="15" customHeight="1">
      <c r="B76" s="60" t="s">
        <v>235</v>
      </c>
      <c r="C76" s="61" t="s">
        <v>1</v>
      </c>
      <c r="D76" s="62" t="s">
        <v>20</v>
      </c>
      <c r="E76" s="63">
        <v>80</v>
      </c>
      <c r="F76" s="63">
        <f t="shared" si="11"/>
        <v>21.848</v>
      </c>
      <c r="G76" s="63">
        <v>27.31</v>
      </c>
      <c r="H76" s="64">
        <f t="shared" si="10"/>
        <v>1747.84</v>
      </c>
      <c r="I76" s="64">
        <f t="shared" si="7"/>
        <v>2010.0159999999998</v>
      </c>
      <c r="J76" s="64">
        <f t="shared" si="12"/>
        <v>1621.1687725414854</v>
      </c>
      <c r="K76" s="65">
        <f t="shared" si="4"/>
        <v>388.84722745851434</v>
      </c>
    </row>
    <row r="77" spans="2:11" s="66" customFormat="1" ht="15" customHeight="1">
      <c r="B77" s="60" t="s">
        <v>236</v>
      </c>
      <c r="C77" s="61" t="s">
        <v>44</v>
      </c>
      <c r="D77" s="62" t="s">
        <v>62</v>
      </c>
      <c r="E77" s="63">
        <v>4</v>
      </c>
      <c r="F77" s="63">
        <f t="shared" si="11"/>
        <v>12</v>
      </c>
      <c r="G77" s="63">
        <v>15</v>
      </c>
      <c r="H77" s="64">
        <f t="shared" si="10"/>
        <v>48</v>
      </c>
      <c r="I77" s="64">
        <f t="shared" si="7"/>
        <v>55.199999999999996</v>
      </c>
      <c r="J77" s="64">
        <f t="shared" si="12"/>
        <v>44.52129547440916</v>
      </c>
      <c r="K77" s="65">
        <f t="shared" si="4"/>
        <v>10.678704525590838</v>
      </c>
    </row>
    <row r="78" spans="2:11" s="66" customFormat="1" ht="15" customHeight="1">
      <c r="B78" s="60" t="s">
        <v>237</v>
      </c>
      <c r="C78" s="61" t="s">
        <v>34</v>
      </c>
      <c r="D78" s="62" t="s">
        <v>62</v>
      </c>
      <c r="E78" s="63">
        <v>8</v>
      </c>
      <c r="F78" s="63">
        <f t="shared" si="11"/>
        <v>13.408000000000001</v>
      </c>
      <c r="G78" s="63">
        <v>16.76</v>
      </c>
      <c r="H78" s="64">
        <f t="shared" si="10"/>
        <v>107.26400000000001</v>
      </c>
      <c r="I78" s="64">
        <f t="shared" si="7"/>
        <v>123.3536</v>
      </c>
      <c r="J78" s="64">
        <f t="shared" si="12"/>
        <v>99.49025495347968</v>
      </c>
      <c r="K78" s="65">
        <f t="shared" si="4"/>
        <v>23.863345046520326</v>
      </c>
    </row>
    <row r="79" spans="2:11" s="66" customFormat="1" ht="15" customHeight="1">
      <c r="B79" s="60" t="s">
        <v>238</v>
      </c>
      <c r="C79" s="61" t="s">
        <v>36</v>
      </c>
      <c r="D79" s="62" t="s">
        <v>62</v>
      </c>
      <c r="E79" s="63">
        <v>1</v>
      </c>
      <c r="F79" s="63">
        <f t="shared" si="11"/>
        <v>11.896</v>
      </c>
      <c r="G79" s="63">
        <v>14.87</v>
      </c>
      <c r="H79" s="64">
        <f t="shared" si="10"/>
        <v>11.896</v>
      </c>
      <c r="I79" s="64">
        <f t="shared" si="7"/>
        <v>13.6804</v>
      </c>
      <c r="J79" s="64">
        <f t="shared" si="12"/>
        <v>11.03386106174107</v>
      </c>
      <c r="K79" s="65">
        <f t="shared" si="4"/>
        <v>2.6465389382589297</v>
      </c>
    </row>
    <row r="80" spans="2:11" s="66" customFormat="1" ht="15" customHeight="1">
      <c r="B80" s="60" t="s">
        <v>239</v>
      </c>
      <c r="C80" s="61" t="s">
        <v>37</v>
      </c>
      <c r="D80" s="62" t="s">
        <v>62</v>
      </c>
      <c r="E80" s="63">
        <v>1</v>
      </c>
      <c r="F80" s="63">
        <f t="shared" si="11"/>
        <v>10.952</v>
      </c>
      <c r="G80" s="63">
        <v>13.69</v>
      </c>
      <c r="H80" s="64">
        <f t="shared" si="10"/>
        <v>10.952</v>
      </c>
      <c r="I80" s="64">
        <f t="shared" si="7"/>
        <v>12.5948</v>
      </c>
      <c r="J80" s="64">
        <f t="shared" si="12"/>
        <v>10.158275584077689</v>
      </c>
      <c r="K80" s="65">
        <f t="shared" si="4"/>
        <v>2.4365244159223094</v>
      </c>
    </row>
    <row r="81" spans="2:11" s="66" customFormat="1" ht="15" customHeight="1">
      <c r="B81" s="60" t="s">
        <v>240</v>
      </c>
      <c r="C81" s="61" t="s">
        <v>38</v>
      </c>
      <c r="D81" s="62" t="s">
        <v>62</v>
      </c>
      <c r="E81" s="63">
        <v>1</v>
      </c>
      <c r="F81" s="63">
        <f t="shared" si="11"/>
        <v>38.032000000000004</v>
      </c>
      <c r="G81" s="63">
        <v>47.54</v>
      </c>
      <c r="H81" s="64">
        <f t="shared" si="10"/>
        <v>38.032000000000004</v>
      </c>
      <c r="I81" s="64">
        <f t="shared" si="7"/>
        <v>43.7368</v>
      </c>
      <c r="J81" s="64">
        <f t="shared" si="12"/>
        <v>35.27570644755686</v>
      </c>
      <c r="K81" s="65">
        <f t="shared" si="4"/>
        <v>8.461093552443142</v>
      </c>
    </row>
    <row r="82" spans="2:11" s="66" customFormat="1" ht="15" customHeight="1">
      <c r="B82" s="60" t="s">
        <v>241</v>
      </c>
      <c r="C82" s="61" t="s">
        <v>39</v>
      </c>
      <c r="D82" s="62" t="s">
        <v>62</v>
      </c>
      <c r="E82" s="63">
        <v>1</v>
      </c>
      <c r="F82" s="63">
        <f t="shared" si="11"/>
        <v>73.584</v>
      </c>
      <c r="G82" s="63">
        <v>91.98</v>
      </c>
      <c r="H82" s="64">
        <f t="shared" si="10"/>
        <v>73.584</v>
      </c>
      <c r="I82" s="64">
        <f t="shared" si="7"/>
        <v>84.6216</v>
      </c>
      <c r="J82" s="64">
        <f t="shared" si="12"/>
        <v>68.25114596226925</v>
      </c>
      <c r="K82" s="65">
        <f t="shared" si="4"/>
        <v>16.370454037730756</v>
      </c>
    </row>
    <row r="83" spans="2:11" s="66" customFormat="1" ht="15" customHeight="1">
      <c r="B83" s="60" t="s">
        <v>242</v>
      </c>
      <c r="C83" s="61" t="s">
        <v>40</v>
      </c>
      <c r="D83" s="62" t="s">
        <v>20</v>
      </c>
      <c r="E83" s="63">
        <v>3</v>
      </c>
      <c r="F83" s="63">
        <f t="shared" si="11"/>
        <v>41.992000000000004</v>
      </c>
      <c r="G83" s="63">
        <v>52.49</v>
      </c>
      <c r="H83" s="64">
        <f t="shared" si="10"/>
        <v>125.97600000000001</v>
      </c>
      <c r="I83" s="64">
        <f t="shared" si="7"/>
        <v>144.8724</v>
      </c>
      <c r="J83" s="64">
        <f t="shared" si="12"/>
        <v>116.84613997258684</v>
      </c>
      <c r="K83" s="65">
        <f t="shared" si="4"/>
        <v>28.026260027413155</v>
      </c>
    </row>
    <row r="84" spans="2:11" s="66" customFormat="1" ht="30" customHeight="1">
      <c r="B84" s="60" t="s">
        <v>243</v>
      </c>
      <c r="C84" s="61" t="s">
        <v>35</v>
      </c>
      <c r="D84" s="62" t="s">
        <v>62</v>
      </c>
      <c r="E84" s="63">
        <v>3</v>
      </c>
      <c r="F84" s="63">
        <f t="shared" si="11"/>
        <v>14.936000000000002</v>
      </c>
      <c r="G84" s="63">
        <v>18.67</v>
      </c>
      <c r="H84" s="64">
        <f t="shared" si="10"/>
        <v>44.80800000000001</v>
      </c>
      <c r="I84" s="64">
        <f t="shared" si="7"/>
        <v>51.5292</v>
      </c>
      <c r="J84" s="64">
        <f t="shared" si="12"/>
        <v>41.560629325360956</v>
      </c>
      <c r="K84" s="65">
        <f t="shared" si="4"/>
        <v>9.968570674639048</v>
      </c>
    </row>
    <row r="85" spans="2:11" s="66" customFormat="1" ht="30" customHeight="1">
      <c r="B85" s="60" t="s">
        <v>244</v>
      </c>
      <c r="C85" s="61" t="s">
        <v>41</v>
      </c>
      <c r="D85" s="62" t="s">
        <v>62</v>
      </c>
      <c r="E85" s="63">
        <v>1</v>
      </c>
      <c r="F85" s="63">
        <f t="shared" si="11"/>
        <v>13.072000000000001</v>
      </c>
      <c r="G85" s="63">
        <v>16.34</v>
      </c>
      <c r="H85" s="64">
        <f t="shared" si="10"/>
        <v>13.072000000000001</v>
      </c>
      <c r="I85" s="64">
        <f t="shared" si="7"/>
        <v>15.0328</v>
      </c>
      <c r="J85" s="64">
        <f t="shared" si="12"/>
        <v>12.124632800864095</v>
      </c>
      <c r="K85" s="65">
        <f t="shared" si="4"/>
        <v>2.908167199135905</v>
      </c>
    </row>
    <row r="86" spans="2:11" s="66" customFormat="1" ht="15" customHeight="1">
      <c r="B86" s="60" t="s">
        <v>245</v>
      </c>
      <c r="C86" s="61" t="s">
        <v>42</v>
      </c>
      <c r="D86" s="62" t="s">
        <v>62</v>
      </c>
      <c r="E86" s="63">
        <v>1</v>
      </c>
      <c r="F86" s="63">
        <f t="shared" si="11"/>
        <v>71.176</v>
      </c>
      <c r="G86" s="63">
        <v>88.97</v>
      </c>
      <c r="H86" s="64">
        <f t="shared" si="10"/>
        <v>71.176</v>
      </c>
      <c r="I86" s="64">
        <f t="shared" si="7"/>
        <v>81.8524</v>
      </c>
      <c r="J86" s="64">
        <f t="shared" si="12"/>
        <v>66.01766097263639</v>
      </c>
      <c r="K86" s="65">
        <f t="shared" si="4"/>
        <v>15.834739027363616</v>
      </c>
    </row>
    <row r="87" spans="2:11" s="66" customFormat="1" ht="15" customHeight="1">
      <c r="B87" s="60" t="s">
        <v>246</v>
      </c>
      <c r="C87" s="61" t="s">
        <v>2</v>
      </c>
      <c r="D87" s="62" t="s">
        <v>62</v>
      </c>
      <c r="E87" s="63">
        <v>5</v>
      </c>
      <c r="F87" s="63">
        <f t="shared" si="11"/>
        <v>58.696000000000005</v>
      </c>
      <c r="G87" s="63">
        <v>73.37</v>
      </c>
      <c r="H87" s="64">
        <f t="shared" si="10"/>
        <v>293.48</v>
      </c>
      <c r="I87" s="64">
        <f t="shared" si="7"/>
        <v>337.502</v>
      </c>
      <c r="J87" s="64">
        <f t="shared" si="12"/>
        <v>272.21062074645</v>
      </c>
      <c r="K87" s="65">
        <f t="shared" si="4"/>
        <v>65.29137925354999</v>
      </c>
    </row>
    <row r="88" spans="2:11" s="66" customFormat="1" ht="30" customHeight="1">
      <c r="B88" s="60" t="s">
        <v>247</v>
      </c>
      <c r="C88" s="61" t="s">
        <v>248</v>
      </c>
      <c r="D88" s="62" t="s">
        <v>62</v>
      </c>
      <c r="E88" s="63">
        <v>5</v>
      </c>
      <c r="F88" s="63">
        <f t="shared" si="11"/>
        <v>24.264</v>
      </c>
      <c r="G88" s="63">
        <v>30.33</v>
      </c>
      <c r="H88" s="64">
        <f t="shared" si="10"/>
        <v>121.32</v>
      </c>
      <c r="I88" s="64">
        <f t="shared" si="7"/>
        <v>139.51799999999997</v>
      </c>
      <c r="J88" s="64">
        <f t="shared" si="12"/>
        <v>112.52757431156914</v>
      </c>
      <c r="K88" s="65">
        <f t="shared" si="4"/>
        <v>26.99042568843084</v>
      </c>
    </row>
    <row r="89" spans="2:11" s="66" customFormat="1" ht="15" customHeight="1">
      <c r="B89" s="60" t="s">
        <v>249</v>
      </c>
      <c r="C89" s="61" t="s">
        <v>70</v>
      </c>
      <c r="D89" s="62" t="s">
        <v>62</v>
      </c>
      <c r="E89" s="63">
        <v>5</v>
      </c>
      <c r="F89" s="63">
        <f t="shared" si="11"/>
        <v>20.912000000000003</v>
      </c>
      <c r="G89" s="63">
        <v>26.14</v>
      </c>
      <c r="H89" s="64">
        <f t="shared" si="10"/>
        <v>104.56000000000002</v>
      </c>
      <c r="I89" s="64">
        <f t="shared" si="7"/>
        <v>120.24400000000001</v>
      </c>
      <c r="J89" s="64">
        <f t="shared" si="12"/>
        <v>96.98222197508797</v>
      </c>
      <c r="K89" s="65">
        <f t="shared" si="4"/>
        <v>23.261778024912047</v>
      </c>
    </row>
    <row r="90" spans="2:11" s="66" customFormat="1" ht="30" customHeight="1">
      <c r="B90" s="60" t="s">
        <v>250</v>
      </c>
      <c r="C90" s="61" t="s">
        <v>251</v>
      </c>
      <c r="D90" s="62" t="s">
        <v>62</v>
      </c>
      <c r="E90" s="63">
        <v>9</v>
      </c>
      <c r="F90" s="63">
        <f t="shared" si="11"/>
        <v>27.296</v>
      </c>
      <c r="G90" s="63">
        <v>34.12</v>
      </c>
      <c r="H90" s="64">
        <f t="shared" si="10"/>
        <v>245.664</v>
      </c>
      <c r="I90" s="64">
        <f t="shared" si="7"/>
        <v>282.51359999999994</v>
      </c>
      <c r="J90" s="64">
        <f t="shared" si="12"/>
        <v>227.85999023802606</v>
      </c>
      <c r="K90" s="65">
        <f t="shared" si="4"/>
        <v>54.6536097619739</v>
      </c>
    </row>
    <row r="91" spans="2:11" s="66" customFormat="1" ht="15" customHeight="1">
      <c r="B91" s="60" t="s">
        <v>252</v>
      </c>
      <c r="C91" s="61" t="s">
        <v>43</v>
      </c>
      <c r="D91" s="62" t="s">
        <v>62</v>
      </c>
      <c r="E91" s="63">
        <v>4</v>
      </c>
      <c r="F91" s="63">
        <f t="shared" si="11"/>
        <v>35.6</v>
      </c>
      <c r="G91" s="63">
        <v>44.5</v>
      </c>
      <c r="H91" s="64">
        <f t="shared" si="10"/>
        <v>142.4</v>
      </c>
      <c r="I91" s="64">
        <f t="shared" si="7"/>
        <v>163.76</v>
      </c>
      <c r="J91" s="64">
        <f t="shared" si="12"/>
        <v>132.07984324074718</v>
      </c>
      <c r="K91" s="65">
        <f t="shared" si="4"/>
        <v>31.680156759252817</v>
      </c>
    </row>
    <row r="92" spans="2:11" s="66" customFormat="1" ht="30" customHeight="1">
      <c r="B92" s="60" t="s">
        <v>253</v>
      </c>
      <c r="C92" s="61" t="s">
        <v>69</v>
      </c>
      <c r="D92" s="62" t="s">
        <v>62</v>
      </c>
      <c r="E92" s="63">
        <v>4</v>
      </c>
      <c r="F92" s="63">
        <f t="shared" si="11"/>
        <v>14.888</v>
      </c>
      <c r="G92" s="63">
        <v>18.61</v>
      </c>
      <c r="H92" s="64">
        <f t="shared" si="10"/>
        <v>59.552</v>
      </c>
      <c r="I92" s="64">
        <f t="shared" si="7"/>
        <v>68.48479999999999</v>
      </c>
      <c r="J92" s="64">
        <f t="shared" si="12"/>
        <v>55.23608725191696</v>
      </c>
      <c r="K92" s="65">
        <f t="shared" si="4"/>
        <v>13.248712748083031</v>
      </c>
    </row>
    <row r="93" spans="2:11" s="66" customFormat="1" ht="30" customHeight="1">
      <c r="B93" s="60" t="s">
        <v>254</v>
      </c>
      <c r="C93" s="61" t="s">
        <v>33</v>
      </c>
      <c r="D93" s="62" t="s">
        <v>62</v>
      </c>
      <c r="E93" s="63">
        <v>1</v>
      </c>
      <c r="F93" s="63">
        <f t="shared" si="11"/>
        <v>61.128</v>
      </c>
      <c r="G93" s="63">
        <v>76.41</v>
      </c>
      <c r="H93" s="64">
        <f t="shared" si="10"/>
        <v>61.128</v>
      </c>
      <c r="I93" s="64">
        <f t="shared" si="7"/>
        <v>70.29719999999999</v>
      </c>
      <c r="J93" s="64">
        <f t="shared" si="12"/>
        <v>56.69786978666006</v>
      </c>
      <c r="K93" s="65">
        <f t="shared" si="4"/>
        <v>13.59933021333993</v>
      </c>
    </row>
    <row r="94" spans="2:11" s="66" customFormat="1" ht="15" customHeight="1">
      <c r="B94" s="60" t="s">
        <v>255</v>
      </c>
      <c r="C94" s="61" t="s">
        <v>162</v>
      </c>
      <c r="D94" s="62" t="s">
        <v>20</v>
      </c>
      <c r="E94" s="63">
        <v>15</v>
      </c>
      <c r="F94" s="63">
        <f t="shared" si="11"/>
        <v>18.928</v>
      </c>
      <c r="G94" s="63">
        <v>23.66</v>
      </c>
      <c r="H94" s="64">
        <f t="shared" si="10"/>
        <v>283.92</v>
      </c>
      <c r="I94" s="64">
        <f t="shared" si="7"/>
        <v>326.508</v>
      </c>
      <c r="J94" s="64">
        <f t="shared" si="12"/>
        <v>263.34346273113016</v>
      </c>
      <c r="K94" s="65">
        <f t="shared" si="4"/>
        <v>63.16453726886981</v>
      </c>
    </row>
    <row r="95" spans="2:11" s="55" customFormat="1" ht="15" customHeight="1">
      <c r="B95" s="51" t="s">
        <v>95</v>
      </c>
      <c r="C95" s="98" t="s">
        <v>117</v>
      </c>
      <c r="D95" s="99" t="s">
        <v>87</v>
      </c>
      <c r="E95" s="99">
        <v>0</v>
      </c>
      <c r="F95" s="100">
        <f>G95*0.8</f>
        <v>0</v>
      </c>
      <c r="G95" s="52"/>
      <c r="H95" s="53"/>
      <c r="I95" s="53">
        <f>SUM(I96:I106)</f>
        <v>3101.4819199999997</v>
      </c>
      <c r="J95" s="53">
        <f>SUM(J96:J106)</f>
        <v>2501.485379870613</v>
      </c>
      <c r="K95" s="54">
        <f>SUM(K96:K106)</f>
        <v>599.9965401293871</v>
      </c>
    </row>
    <row r="96" spans="2:11" s="66" customFormat="1" ht="30" customHeight="1">
      <c r="B96" s="60" t="s">
        <v>256</v>
      </c>
      <c r="C96" s="61" t="s">
        <v>163</v>
      </c>
      <c r="D96" s="62" t="s">
        <v>62</v>
      </c>
      <c r="E96" s="63">
        <v>2</v>
      </c>
      <c r="F96" s="70">
        <f t="shared" si="11"/>
        <v>111.08800000000002</v>
      </c>
      <c r="G96" s="70">
        <v>138.86</v>
      </c>
      <c r="H96" s="64">
        <f t="shared" si="10"/>
        <v>222.17600000000004</v>
      </c>
      <c r="I96" s="64">
        <f t="shared" si="7"/>
        <v>255.50240000000002</v>
      </c>
      <c r="J96" s="64">
        <f aca="true" t="shared" si="13" ref="J96:J106">I96-K96</f>
        <v>206.07423631921523</v>
      </c>
      <c r="K96" s="65">
        <f t="shared" si="4"/>
        <v>49.4281636807848</v>
      </c>
    </row>
    <row r="97" spans="2:11" s="66" customFormat="1" ht="30" customHeight="1">
      <c r="B97" s="60" t="s">
        <v>257</v>
      </c>
      <c r="C97" s="61" t="s">
        <v>164</v>
      </c>
      <c r="D97" s="62" t="s">
        <v>62</v>
      </c>
      <c r="E97" s="63">
        <v>1</v>
      </c>
      <c r="F97" s="70">
        <f t="shared" si="11"/>
        <v>134.328</v>
      </c>
      <c r="G97" s="70">
        <v>167.91</v>
      </c>
      <c r="H97" s="64">
        <f t="shared" si="10"/>
        <v>134.328</v>
      </c>
      <c r="I97" s="64">
        <f t="shared" si="7"/>
        <v>154.47719999999998</v>
      </c>
      <c r="J97" s="64">
        <f t="shared" si="13"/>
        <v>124.59284538513403</v>
      </c>
      <c r="K97" s="65">
        <f t="shared" si="4"/>
        <v>29.88435461486596</v>
      </c>
    </row>
    <row r="98" spans="2:11" s="66" customFormat="1" ht="15" customHeight="1">
      <c r="B98" s="60" t="s">
        <v>258</v>
      </c>
      <c r="C98" s="61" t="s">
        <v>76</v>
      </c>
      <c r="D98" s="62" t="s">
        <v>62</v>
      </c>
      <c r="E98" s="63">
        <v>8</v>
      </c>
      <c r="F98" s="63">
        <f t="shared" si="11"/>
        <v>16</v>
      </c>
      <c r="G98" s="63">
        <v>20</v>
      </c>
      <c r="H98" s="64">
        <f t="shared" si="10"/>
        <v>128</v>
      </c>
      <c r="I98" s="64">
        <f t="shared" si="7"/>
        <v>147.2</v>
      </c>
      <c r="J98" s="64">
        <f t="shared" si="13"/>
        <v>118.72345459842442</v>
      </c>
      <c r="K98" s="65">
        <f t="shared" si="4"/>
        <v>28.476545401575567</v>
      </c>
    </row>
    <row r="99" spans="2:11" s="66" customFormat="1" ht="15" customHeight="1">
      <c r="B99" s="60" t="s">
        <v>259</v>
      </c>
      <c r="C99" s="61" t="s">
        <v>77</v>
      </c>
      <c r="D99" s="62" t="s">
        <v>62</v>
      </c>
      <c r="E99" s="63">
        <v>2</v>
      </c>
      <c r="F99" s="63">
        <f t="shared" si="11"/>
        <v>13.840000000000002</v>
      </c>
      <c r="G99" s="63">
        <v>17.3</v>
      </c>
      <c r="H99" s="64">
        <f t="shared" si="10"/>
        <v>27.680000000000003</v>
      </c>
      <c r="I99" s="64">
        <f t="shared" si="7"/>
        <v>31.832</v>
      </c>
      <c r="J99" s="64">
        <f t="shared" si="13"/>
        <v>25.673947056909284</v>
      </c>
      <c r="K99" s="65">
        <f t="shared" si="4"/>
        <v>6.158052943090717</v>
      </c>
    </row>
    <row r="100" spans="2:11" s="66" customFormat="1" ht="15" customHeight="1">
      <c r="B100" s="60" t="s">
        <v>260</v>
      </c>
      <c r="C100" s="61" t="s">
        <v>27</v>
      </c>
      <c r="D100" s="62" t="s">
        <v>62</v>
      </c>
      <c r="E100" s="63">
        <v>6</v>
      </c>
      <c r="F100" s="63">
        <f t="shared" si="11"/>
        <v>117.72800000000001</v>
      </c>
      <c r="G100" s="63">
        <v>147.16</v>
      </c>
      <c r="H100" s="64">
        <f t="shared" si="10"/>
        <v>706.368</v>
      </c>
      <c r="I100" s="64">
        <f t="shared" si="7"/>
        <v>812.3232</v>
      </c>
      <c r="J100" s="64">
        <f t="shared" si="13"/>
        <v>655.1753842014052</v>
      </c>
      <c r="K100" s="65">
        <f t="shared" si="4"/>
        <v>157.1478157985948</v>
      </c>
    </row>
    <row r="101" spans="2:11" s="66" customFormat="1" ht="15" customHeight="1">
      <c r="B101" s="60" t="s">
        <v>261</v>
      </c>
      <c r="C101" s="61" t="s">
        <v>75</v>
      </c>
      <c r="D101" s="62" t="s">
        <v>61</v>
      </c>
      <c r="E101" s="63">
        <v>1.8</v>
      </c>
      <c r="F101" s="63">
        <f t="shared" si="11"/>
        <v>40.696</v>
      </c>
      <c r="G101" s="63">
        <v>50.87</v>
      </c>
      <c r="H101" s="64">
        <f t="shared" si="10"/>
        <v>73.2528</v>
      </c>
      <c r="I101" s="64">
        <f t="shared" si="7"/>
        <v>84.24071999999998</v>
      </c>
      <c r="J101" s="64">
        <f t="shared" si="13"/>
        <v>67.9439490234958</v>
      </c>
      <c r="K101" s="65">
        <f t="shared" si="4"/>
        <v>16.296770976504174</v>
      </c>
    </row>
    <row r="102" spans="2:11" s="66" customFormat="1" ht="30" customHeight="1">
      <c r="B102" s="60" t="s">
        <v>262</v>
      </c>
      <c r="C102" s="61" t="s">
        <v>58</v>
      </c>
      <c r="D102" s="62" t="s">
        <v>62</v>
      </c>
      <c r="E102" s="63">
        <v>1</v>
      </c>
      <c r="F102" s="63">
        <f t="shared" si="11"/>
        <v>274.464</v>
      </c>
      <c r="G102" s="63">
        <v>343.08</v>
      </c>
      <c r="H102" s="64">
        <f t="shared" si="10"/>
        <v>274.464</v>
      </c>
      <c r="I102" s="64">
        <f t="shared" si="7"/>
        <v>315.6336</v>
      </c>
      <c r="J102" s="64">
        <f t="shared" si="13"/>
        <v>254.5727675226716</v>
      </c>
      <c r="K102" s="65">
        <f t="shared" si="4"/>
        <v>61.06083247732841</v>
      </c>
    </row>
    <row r="103" spans="2:11" s="66" customFormat="1" ht="30" customHeight="1">
      <c r="B103" s="60" t="s">
        <v>263</v>
      </c>
      <c r="C103" s="61" t="s">
        <v>79</v>
      </c>
      <c r="D103" s="62" t="s">
        <v>62</v>
      </c>
      <c r="E103" s="63">
        <v>14</v>
      </c>
      <c r="F103" s="63">
        <f t="shared" si="11"/>
        <v>10.872</v>
      </c>
      <c r="G103" s="63">
        <v>13.59</v>
      </c>
      <c r="H103" s="64">
        <f t="shared" si="10"/>
        <v>152.208</v>
      </c>
      <c r="I103" s="64">
        <f t="shared" si="7"/>
        <v>175.0392</v>
      </c>
      <c r="J103" s="64">
        <f t="shared" si="13"/>
        <v>141.17702794935144</v>
      </c>
      <c r="K103" s="65">
        <f t="shared" si="4"/>
        <v>33.862172050648546</v>
      </c>
    </row>
    <row r="104" spans="2:11" s="66" customFormat="1" ht="30" customHeight="1">
      <c r="B104" s="60" t="s">
        <v>264</v>
      </c>
      <c r="C104" s="61" t="s">
        <v>80</v>
      </c>
      <c r="D104" s="62" t="s">
        <v>62</v>
      </c>
      <c r="E104" s="63">
        <v>4</v>
      </c>
      <c r="F104" s="63">
        <f t="shared" si="11"/>
        <v>28.200000000000003</v>
      </c>
      <c r="G104" s="63">
        <v>35.25</v>
      </c>
      <c r="H104" s="64">
        <f t="shared" si="10"/>
        <v>112.80000000000001</v>
      </c>
      <c r="I104" s="64">
        <f t="shared" si="7"/>
        <v>129.72</v>
      </c>
      <c r="J104" s="64">
        <f t="shared" si="13"/>
        <v>104.62504436486154</v>
      </c>
      <c r="K104" s="65">
        <f t="shared" si="4"/>
        <v>25.09495563513847</v>
      </c>
    </row>
    <row r="105" spans="2:11" s="66" customFormat="1" ht="30" customHeight="1">
      <c r="B105" s="60" t="s">
        <v>265</v>
      </c>
      <c r="C105" s="61" t="s">
        <v>26</v>
      </c>
      <c r="D105" s="62" t="s">
        <v>62</v>
      </c>
      <c r="E105" s="63">
        <v>1</v>
      </c>
      <c r="F105" s="63">
        <f t="shared" si="11"/>
        <v>491.07200000000006</v>
      </c>
      <c r="G105" s="63">
        <v>613.84</v>
      </c>
      <c r="H105" s="64">
        <f t="shared" si="10"/>
        <v>491.07200000000006</v>
      </c>
      <c r="I105" s="64">
        <f t="shared" si="7"/>
        <v>564.7328</v>
      </c>
      <c r="J105" s="64">
        <f t="shared" si="13"/>
        <v>455.4825335668553</v>
      </c>
      <c r="K105" s="65">
        <f t="shared" si="4"/>
        <v>109.25026643314467</v>
      </c>
    </row>
    <row r="106" spans="2:11" s="66" customFormat="1" ht="30" customHeight="1">
      <c r="B106" s="60" t="s">
        <v>266</v>
      </c>
      <c r="C106" s="61" t="s">
        <v>25</v>
      </c>
      <c r="D106" s="62" t="s">
        <v>62</v>
      </c>
      <c r="E106" s="63">
        <v>1</v>
      </c>
      <c r="F106" s="63">
        <f t="shared" si="11"/>
        <v>374.59200000000004</v>
      </c>
      <c r="G106" s="63">
        <v>468.24</v>
      </c>
      <c r="H106" s="64">
        <f t="shared" si="10"/>
        <v>374.59200000000004</v>
      </c>
      <c r="I106" s="64">
        <f t="shared" si="7"/>
        <v>430.7808</v>
      </c>
      <c r="J106" s="64">
        <f t="shared" si="13"/>
        <v>347.4441898822891</v>
      </c>
      <c r="K106" s="65">
        <f t="shared" si="4"/>
        <v>83.3366101177109</v>
      </c>
    </row>
    <row r="107" spans="2:11" ht="15" customHeight="1">
      <c r="B107" s="47" t="s">
        <v>112</v>
      </c>
      <c r="C107" s="87" t="s">
        <v>143</v>
      </c>
      <c r="D107" s="88" t="s">
        <v>87</v>
      </c>
      <c r="E107" s="88">
        <v>0</v>
      </c>
      <c r="F107" s="89">
        <f aca="true" t="shared" si="14" ref="F107:F114">G107*0.8</f>
        <v>0</v>
      </c>
      <c r="G107" s="48"/>
      <c r="H107" s="49"/>
      <c r="I107" s="49">
        <f>I108</f>
        <v>232.49319999999997</v>
      </c>
      <c r="J107" s="49">
        <f>J108</f>
        <v>187.51627632229898</v>
      </c>
      <c r="K107" s="50">
        <f>K108</f>
        <v>44.97692367770101</v>
      </c>
    </row>
    <row r="108" spans="2:11" s="46" customFormat="1" ht="15" customHeight="1">
      <c r="B108" s="51" t="s">
        <v>90</v>
      </c>
      <c r="C108" s="98" t="s">
        <v>96</v>
      </c>
      <c r="D108" s="99" t="s">
        <v>87</v>
      </c>
      <c r="E108" s="99">
        <v>0</v>
      </c>
      <c r="F108" s="100">
        <f t="shared" si="14"/>
        <v>0</v>
      </c>
      <c r="G108" s="52"/>
      <c r="H108" s="53"/>
      <c r="I108" s="53">
        <f>SUM(I109:I112)</f>
        <v>232.49319999999997</v>
      </c>
      <c r="J108" s="53">
        <f>SUM(J109:J112)</f>
        <v>187.51627632229898</v>
      </c>
      <c r="K108" s="54">
        <f>SUM(K109:K112)</f>
        <v>44.97692367770101</v>
      </c>
    </row>
    <row r="109" spans="2:11" s="59" customFormat="1" ht="15" customHeight="1">
      <c r="B109" s="60" t="s">
        <v>267</v>
      </c>
      <c r="C109" s="61" t="s">
        <v>54</v>
      </c>
      <c r="D109" s="62" t="s">
        <v>62</v>
      </c>
      <c r="E109" s="63">
        <v>1</v>
      </c>
      <c r="F109" s="63">
        <f t="shared" si="14"/>
        <v>12.088000000000001</v>
      </c>
      <c r="G109" s="63">
        <v>15.11</v>
      </c>
      <c r="H109" s="64">
        <f>F109*E109</f>
        <v>12.088000000000001</v>
      </c>
      <c r="I109" s="64">
        <f>H109*1.15</f>
        <v>13.9012</v>
      </c>
      <c r="J109" s="64">
        <f>I109-K109</f>
        <v>11.211946243638707</v>
      </c>
      <c r="K109" s="65">
        <f>I109*(15043.31/$I$157)</f>
        <v>2.6892537563612926</v>
      </c>
    </row>
    <row r="110" spans="2:11" s="59" customFormat="1" ht="15" customHeight="1">
      <c r="B110" s="60" t="s">
        <v>268</v>
      </c>
      <c r="C110" s="61" t="s">
        <v>55</v>
      </c>
      <c r="D110" s="62" t="s">
        <v>62</v>
      </c>
      <c r="E110" s="63">
        <v>1</v>
      </c>
      <c r="F110" s="63">
        <f t="shared" si="14"/>
        <v>8.256</v>
      </c>
      <c r="G110" s="63">
        <v>10.32</v>
      </c>
      <c r="H110" s="64">
        <f>F110*E110</f>
        <v>8.256</v>
      </c>
      <c r="I110" s="64">
        <f>H110*1.15</f>
        <v>9.494399999999999</v>
      </c>
      <c r="J110" s="64">
        <f>I110-K110</f>
        <v>7.657662821598375</v>
      </c>
      <c r="K110" s="65">
        <f>I110*(15043.31/$I$157)</f>
        <v>1.836737178401624</v>
      </c>
    </row>
    <row r="111" spans="2:11" s="59" customFormat="1" ht="30" customHeight="1">
      <c r="B111" s="60" t="s">
        <v>269</v>
      </c>
      <c r="C111" s="61" t="s">
        <v>56</v>
      </c>
      <c r="D111" s="62" t="s">
        <v>62</v>
      </c>
      <c r="E111" s="63">
        <v>5</v>
      </c>
      <c r="F111" s="63">
        <f t="shared" si="14"/>
        <v>6.304</v>
      </c>
      <c r="G111" s="63">
        <v>7.88</v>
      </c>
      <c r="H111" s="64">
        <f>F111*E111</f>
        <v>31.520000000000003</v>
      </c>
      <c r="I111" s="64">
        <f>H111*1.15</f>
        <v>36.248</v>
      </c>
      <c r="J111" s="64">
        <f>I111-K111</f>
        <v>29.235650694862013</v>
      </c>
      <c r="K111" s="65">
        <f>I111*(15043.31/$I$157)</f>
        <v>7.012349305137984</v>
      </c>
    </row>
    <row r="112" spans="2:11" s="59" customFormat="1" ht="15" customHeight="1">
      <c r="B112" s="60" t="s">
        <v>270</v>
      </c>
      <c r="C112" s="61" t="s">
        <v>24</v>
      </c>
      <c r="D112" s="62" t="s">
        <v>62</v>
      </c>
      <c r="E112" s="63">
        <v>2</v>
      </c>
      <c r="F112" s="63">
        <f t="shared" si="14"/>
        <v>75.152</v>
      </c>
      <c r="G112" s="63">
        <v>93.94</v>
      </c>
      <c r="H112" s="64">
        <f>F112*E112</f>
        <v>150.304</v>
      </c>
      <c r="I112" s="64">
        <f>H112*1.15</f>
        <v>172.84959999999998</v>
      </c>
      <c r="J112" s="64">
        <f>I112-K112</f>
        <v>139.41101656219988</v>
      </c>
      <c r="K112" s="65">
        <f>I112*(15043.31/$I$157)</f>
        <v>33.438583437800105</v>
      </c>
    </row>
    <row r="113" spans="2:11" ht="15" customHeight="1">
      <c r="B113" s="47" t="s">
        <v>114</v>
      </c>
      <c r="C113" s="87" t="s">
        <v>169</v>
      </c>
      <c r="D113" s="88" t="s">
        <v>87</v>
      </c>
      <c r="E113" s="88">
        <v>0</v>
      </c>
      <c r="F113" s="89">
        <f t="shared" si="14"/>
        <v>0</v>
      </c>
      <c r="G113" s="48"/>
      <c r="H113" s="49"/>
      <c r="I113" s="49">
        <f>I114+I142+I148+I151</f>
        <v>12240.250399999997</v>
      </c>
      <c r="J113" s="49">
        <f>J114+J142+J148+J151</f>
        <v>9872.31530324556</v>
      </c>
      <c r="K113" s="50">
        <f>K114+K142+K148+K151</f>
        <v>2367.935096754439</v>
      </c>
    </row>
    <row r="114" spans="2:11" ht="15" customHeight="1">
      <c r="B114" s="51" t="s">
        <v>90</v>
      </c>
      <c r="C114" s="98" t="s">
        <v>119</v>
      </c>
      <c r="D114" s="99" t="s">
        <v>87</v>
      </c>
      <c r="E114" s="99">
        <v>0</v>
      </c>
      <c r="F114" s="100">
        <f t="shared" si="14"/>
        <v>0</v>
      </c>
      <c r="G114" s="52"/>
      <c r="H114" s="53"/>
      <c r="I114" s="53">
        <f>SUM(I115:I141)</f>
        <v>9954.523279999998</v>
      </c>
      <c r="J114" s="53">
        <f>SUM(J115:J141)</f>
        <v>8028.773048111678</v>
      </c>
      <c r="K114" s="54">
        <f>SUM(K115:K141)</f>
        <v>1925.7502318883214</v>
      </c>
    </row>
    <row r="115" spans="2:11" s="59" customFormat="1" ht="15" customHeight="1">
      <c r="B115" s="60" t="s">
        <v>271</v>
      </c>
      <c r="C115" s="61" t="s">
        <v>64</v>
      </c>
      <c r="D115" s="62" t="s">
        <v>62</v>
      </c>
      <c r="E115" s="63">
        <v>1</v>
      </c>
      <c r="F115" s="63">
        <f aca="true" t="shared" si="15" ref="F115:F156">G115*0.8</f>
        <v>142.94400000000002</v>
      </c>
      <c r="G115" s="63">
        <v>178.68</v>
      </c>
      <c r="H115" s="64">
        <f aca="true" t="shared" si="16" ref="H115:H156">F115*E115</f>
        <v>142.94400000000002</v>
      </c>
      <c r="I115" s="64">
        <f aca="true" t="shared" si="17" ref="I115:I156">H115*1.15</f>
        <v>164.3856</v>
      </c>
      <c r="J115" s="64">
        <f aca="true" t="shared" si="18" ref="J115:J156">I115-K115</f>
        <v>132.5844179227905</v>
      </c>
      <c r="K115" s="65">
        <f aca="true" t="shared" si="19" ref="K115:K156">I115*(15043.31/$I$157)</f>
        <v>31.801182077209518</v>
      </c>
    </row>
    <row r="116" spans="2:11" s="59" customFormat="1" ht="30" customHeight="1">
      <c r="B116" s="67" t="s">
        <v>323</v>
      </c>
      <c r="C116" s="61" t="s">
        <v>47</v>
      </c>
      <c r="D116" s="62" t="s">
        <v>62</v>
      </c>
      <c r="E116" s="63">
        <v>3</v>
      </c>
      <c r="F116" s="63">
        <f t="shared" si="15"/>
        <v>360.024</v>
      </c>
      <c r="G116" s="63">
        <v>450.03</v>
      </c>
      <c r="H116" s="64">
        <f t="shared" si="16"/>
        <v>1080.0720000000001</v>
      </c>
      <c r="I116" s="64">
        <f t="shared" si="17"/>
        <v>1242.0828000000001</v>
      </c>
      <c r="J116" s="64">
        <f t="shared" si="18"/>
        <v>1001.7959301174178</v>
      </c>
      <c r="K116" s="65">
        <f t="shared" si="19"/>
        <v>240.28686988258227</v>
      </c>
    </row>
    <row r="117" spans="2:11" s="59" customFormat="1" ht="15" customHeight="1">
      <c r="B117" s="60" t="s">
        <v>272</v>
      </c>
      <c r="C117" s="61" t="s">
        <v>48</v>
      </c>
      <c r="D117" s="62" t="s">
        <v>63</v>
      </c>
      <c r="E117" s="63">
        <v>1</v>
      </c>
      <c r="F117" s="63">
        <f t="shared" si="15"/>
        <v>451.65600000000006</v>
      </c>
      <c r="G117" s="63">
        <v>564.57</v>
      </c>
      <c r="H117" s="64">
        <f t="shared" si="16"/>
        <v>451.65600000000006</v>
      </c>
      <c r="I117" s="64">
        <f t="shared" si="17"/>
        <v>519.4044</v>
      </c>
      <c r="J117" s="64">
        <f t="shared" si="18"/>
        <v>418.92312976645303</v>
      </c>
      <c r="K117" s="65">
        <f t="shared" si="19"/>
        <v>100.481270233547</v>
      </c>
    </row>
    <row r="118" spans="2:11" s="59" customFormat="1" ht="15" customHeight="1">
      <c r="B118" s="60" t="s">
        <v>273</v>
      </c>
      <c r="C118" s="61" t="s">
        <v>6</v>
      </c>
      <c r="D118" s="62" t="s">
        <v>62</v>
      </c>
      <c r="E118" s="63">
        <v>4</v>
      </c>
      <c r="F118" s="63">
        <f t="shared" si="15"/>
        <v>24.080000000000002</v>
      </c>
      <c r="G118" s="63">
        <v>30.1</v>
      </c>
      <c r="H118" s="64">
        <f t="shared" si="16"/>
        <v>96.32000000000001</v>
      </c>
      <c r="I118" s="64">
        <f t="shared" si="17"/>
        <v>110.768</v>
      </c>
      <c r="J118" s="64">
        <f t="shared" si="18"/>
        <v>89.33939958531438</v>
      </c>
      <c r="K118" s="65">
        <f t="shared" si="19"/>
        <v>21.428600414685615</v>
      </c>
    </row>
    <row r="119" spans="2:11" s="59" customFormat="1" ht="30" customHeight="1">
      <c r="B119" s="60" t="s">
        <v>274</v>
      </c>
      <c r="C119" s="61" t="s">
        <v>60</v>
      </c>
      <c r="D119" s="62" t="s">
        <v>62</v>
      </c>
      <c r="E119" s="63">
        <v>4</v>
      </c>
      <c r="F119" s="63">
        <f t="shared" si="15"/>
        <v>33</v>
      </c>
      <c r="G119" s="63">
        <v>41.25</v>
      </c>
      <c r="H119" s="64">
        <f t="shared" si="16"/>
        <v>132</v>
      </c>
      <c r="I119" s="64">
        <f t="shared" si="17"/>
        <v>151.79999999999998</v>
      </c>
      <c r="J119" s="64">
        <f t="shared" si="18"/>
        <v>122.43356255462518</v>
      </c>
      <c r="K119" s="65">
        <f t="shared" si="19"/>
        <v>29.366437445374803</v>
      </c>
    </row>
    <row r="120" spans="2:11" s="59" customFormat="1" ht="15" customHeight="1">
      <c r="B120" s="60" t="s">
        <v>275</v>
      </c>
      <c r="C120" s="69" t="s">
        <v>128</v>
      </c>
      <c r="D120" s="62" t="s">
        <v>62</v>
      </c>
      <c r="E120" s="63">
        <v>1</v>
      </c>
      <c r="F120" s="63">
        <f t="shared" si="15"/>
        <v>66.432</v>
      </c>
      <c r="G120" s="63">
        <v>83.04</v>
      </c>
      <c r="H120" s="64">
        <f t="shared" si="16"/>
        <v>66.432</v>
      </c>
      <c r="I120" s="64">
        <f t="shared" si="17"/>
        <v>76.3968</v>
      </c>
      <c r="J120" s="64">
        <f t="shared" si="18"/>
        <v>61.61747293658228</v>
      </c>
      <c r="K120" s="65">
        <f t="shared" si="19"/>
        <v>14.77932706341772</v>
      </c>
    </row>
    <row r="121" spans="2:11" s="59" customFormat="1" ht="30" customHeight="1">
      <c r="B121" s="60" t="s">
        <v>276</v>
      </c>
      <c r="C121" s="61" t="s">
        <v>65</v>
      </c>
      <c r="D121" s="62" t="s">
        <v>62</v>
      </c>
      <c r="E121" s="63">
        <v>1</v>
      </c>
      <c r="F121" s="63">
        <f t="shared" si="15"/>
        <v>39.352000000000004</v>
      </c>
      <c r="G121" s="63">
        <v>49.19</v>
      </c>
      <c r="H121" s="64">
        <f t="shared" si="16"/>
        <v>39.352000000000004</v>
      </c>
      <c r="I121" s="64">
        <f t="shared" si="17"/>
        <v>45.2548</v>
      </c>
      <c r="J121" s="64">
        <f t="shared" si="18"/>
        <v>36.50004207310312</v>
      </c>
      <c r="K121" s="65">
        <f t="shared" si="19"/>
        <v>8.75475792689689</v>
      </c>
    </row>
    <row r="122" spans="2:11" s="59" customFormat="1" ht="15" customHeight="1">
      <c r="B122" s="60" t="s">
        <v>277</v>
      </c>
      <c r="C122" s="61" t="s">
        <v>45</v>
      </c>
      <c r="D122" s="62" t="s">
        <v>62</v>
      </c>
      <c r="E122" s="63">
        <v>4</v>
      </c>
      <c r="F122" s="63">
        <f t="shared" si="15"/>
        <v>76.28</v>
      </c>
      <c r="G122" s="63">
        <v>95.35</v>
      </c>
      <c r="H122" s="64">
        <f t="shared" si="16"/>
        <v>305.12</v>
      </c>
      <c r="I122" s="64">
        <f t="shared" si="17"/>
        <v>350.888</v>
      </c>
      <c r="J122" s="64">
        <f t="shared" si="18"/>
        <v>283.0070348989942</v>
      </c>
      <c r="K122" s="65">
        <f t="shared" si="19"/>
        <v>67.88096510100576</v>
      </c>
    </row>
    <row r="123" spans="2:11" s="59" customFormat="1" ht="15" customHeight="1">
      <c r="B123" s="60" t="s">
        <v>278</v>
      </c>
      <c r="C123" s="61" t="s">
        <v>46</v>
      </c>
      <c r="D123" s="62" t="s">
        <v>62</v>
      </c>
      <c r="E123" s="63">
        <v>1</v>
      </c>
      <c r="F123" s="63">
        <f t="shared" si="15"/>
        <v>97.536</v>
      </c>
      <c r="G123" s="63">
        <v>121.92</v>
      </c>
      <c r="H123" s="64">
        <f t="shared" si="16"/>
        <v>97.536</v>
      </c>
      <c r="I123" s="64">
        <f t="shared" si="17"/>
        <v>112.1664</v>
      </c>
      <c r="J123" s="64">
        <f t="shared" si="18"/>
        <v>90.46727240399942</v>
      </c>
      <c r="K123" s="65">
        <f t="shared" si="19"/>
        <v>21.699127596000583</v>
      </c>
    </row>
    <row r="124" spans="2:11" s="59" customFormat="1" ht="15" customHeight="1">
      <c r="B124" s="60" t="s">
        <v>279</v>
      </c>
      <c r="C124" s="61" t="s">
        <v>11</v>
      </c>
      <c r="D124" s="62" t="s">
        <v>62</v>
      </c>
      <c r="E124" s="63">
        <v>5</v>
      </c>
      <c r="F124" s="63">
        <f t="shared" si="15"/>
        <v>29.695999999999998</v>
      </c>
      <c r="G124" s="63">
        <v>37.12</v>
      </c>
      <c r="H124" s="64">
        <f t="shared" si="16"/>
        <v>148.48</v>
      </c>
      <c r="I124" s="64">
        <f t="shared" si="17"/>
        <v>170.75199999999998</v>
      </c>
      <c r="J124" s="64">
        <f t="shared" si="18"/>
        <v>137.71920733417232</v>
      </c>
      <c r="K124" s="65">
        <f t="shared" si="19"/>
        <v>33.03279266582766</v>
      </c>
    </row>
    <row r="125" spans="2:11" s="59" customFormat="1" ht="15" customHeight="1">
      <c r="B125" s="60" t="s">
        <v>280</v>
      </c>
      <c r="C125" s="61" t="s">
        <v>4</v>
      </c>
      <c r="D125" s="62" t="s">
        <v>62</v>
      </c>
      <c r="E125" s="63">
        <v>3</v>
      </c>
      <c r="F125" s="63">
        <f t="shared" si="15"/>
        <v>19.544</v>
      </c>
      <c r="G125" s="63">
        <v>24.43</v>
      </c>
      <c r="H125" s="64">
        <f t="shared" si="16"/>
        <v>58.632000000000005</v>
      </c>
      <c r="I125" s="64">
        <f t="shared" si="17"/>
        <v>67.4268</v>
      </c>
      <c r="J125" s="64">
        <f t="shared" si="18"/>
        <v>54.38276242199079</v>
      </c>
      <c r="K125" s="65">
        <f t="shared" si="19"/>
        <v>13.04403757800921</v>
      </c>
    </row>
    <row r="126" spans="2:11" s="59" customFormat="1" ht="30" customHeight="1">
      <c r="B126" s="60" t="s">
        <v>281</v>
      </c>
      <c r="C126" s="69" t="s">
        <v>122</v>
      </c>
      <c r="D126" s="62" t="s">
        <v>62</v>
      </c>
      <c r="E126" s="63">
        <v>5</v>
      </c>
      <c r="F126" s="63">
        <f t="shared" si="15"/>
        <v>145.89600000000002</v>
      </c>
      <c r="G126" s="63">
        <v>182.37</v>
      </c>
      <c r="H126" s="64">
        <f t="shared" si="16"/>
        <v>729.48</v>
      </c>
      <c r="I126" s="64">
        <f t="shared" si="17"/>
        <v>838.9019999999999</v>
      </c>
      <c r="J126" s="64">
        <f t="shared" si="18"/>
        <v>676.6123879723332</v>
      </c>
      <c r="K126" s="65">
        <f t="shared" si="19"/>
        <v>162.28961202766675</v>
      </c>
    </row>
    <row r="127" spans="2:11" s="59" customFormat="1" ht="15" customHeight="1">
      <c r="B127" s="60" t="s">
        <v>282</v>
      </c>
      <c r="C127" s="69" t="s">
        <v>123</v>
      </c>
      <c r="D127" s="62" t="s">
        <v>62</v>
      </c>
      <c r="E127" s="63">
        <v>6</v>
      </c>
      <c r="F127" s="63">
        <f t="shared" si="15"/>
        <v>6.36</v>
      </c>
      <c r="G127" s="63">
        <v>7.95</v>
      </c>
      <c r="H127" s="64">
        <f t="shared" si="16"/>
        <v>38.160000000000004</v>
      </c>
      <c r="I127" s="64">
        <f t="shared" si="17"/>
        <v>43.884</v>
      </c>
      <c r="J127" s="64">
        <f t="shared" si="18"/>
        <v>35.39442990215528</v>
      </c>
      <c r="K127" s="65">
        <f t="shared" si="19"/>
        <v>8.489570097844716</v>
      </c>
    </row>
    <row r="128" spans="2:11" s="59" customFormat="1" ht="15" customHeight="1">
      <c r="B128" s="60" t="s">
        <v>283</v>
      </c>
      <c r="C128" s="69" t="s">
        <v>124</v>
      </c>
      <c r="D128" s="62" t="s">
        <v>62</v>
      </c>
      <c r="E128" s="63">
        <v>4</v>
      </c>
      <c r="F128" s="63">
        <f t="shared" si="15"/>
        <v>21.144000000000002</v>
      </c>
      <c r="G128" s="63">
        <v>26.43</v>
      </c>
      <c r="H128" s="64">
        <f t="shared" si="16"/>
        <v>84.57600000000001</v>
      </c>
      <c r="I128" s="64">
        <f t="shared" si="17"/>
        <v>97.2624</v>
      </c>
      <c r="J128" s="64">
        <f t="shared" si="18"/>
        <v>78.44652262590894</v>
      </c>
      <c r="K128" s="65">
        <f t="shared" si="19"/>
        <v>18.815877374091055</v>
      </c>
    </row>
    <row r="129" spans="2:11" s="59" customFormat="1" ht="15" customHeight="1">
      <c r="B129" s="60" t="s">
        <v>284</v>
      </c>
      <c r="C129" s="69" t="s">
        <v>125</v>
      </c>
      <c r="D129" s="62" t="s">
        <v>62</v>
      </c>
      <c r="E129" s="63">
        <v>4</v>
      </c>
      <c r="F129" s="63">
        <f t="shared" si="15"/>
        <v>3.736</v>
      </c>
      <c r="G129" s="63">
        <v>4.67</v>
      </c>
      <c r="H129" s="64">
        <f t="shared" si="16"/>
        <v>14.944</v>
      </c>
      <c r="I129" s="64">
        <f t="shared" si="17"/>
        <v>17.1856</v>
      </c>
      <c r="J129" s="64">
        <f t="shared" si="18"/>
        <v>13.860963324366054</v>
      </c>
      <c r="K129" s="65">
        <f t="shared" si="19"/>
        <v>3.324636675633948</v>
      </c>
    </row>
    <row r="130" spans="2:11" s="59" customFormat="1" ht="15" customHeight="1">
      <c r="B130" s="60" t="s">
        <v>285</v>
      </c>
      <c r="C130" s="61" t="s">
        <v>165</v>
      </c>
      <c r="D130" s="62" t="s">
        <v>62</v>
      </c>
      <c r="E130" s="63">
        <v>2</v>
      </c>
      <c r="F130" s="63">
        <f t="shared" si="15"/>
        <v>139.17600000000002</v>
      </c>
      <c r="G130" s="63">
        <v>173.97</v>
      </c>
      <c r="H130" s="64">
        <f t="shared" si="16"/>
        <v>278.35200000000003</v>
      </c>
      <c r="I130" s="64">
        <f t="shared" si="17"/>
        <v>320.1048</v>
      </c>
      <c r="J130" s="64">
        <f t="shared" si="18"/>
        <v>258.17899245609874</v>
      </c>
      <c r="K130" s="65">
        <f t="shared" si="19"/>
        <v>61.92580754390127</v>
      </c>
    </row>
    <row r="131" spans="2:11" s="59" customFormat="1" ht="15" customHeight="1">
      <c r="B131" s="60" t="s">
        <v>286</v>
      </c>
      <c r="C131" s="61" t="s">
        <v>66</v>
      </c>
      <c r="D131" s="62" t="s">
        <v>62</v>
      </c>
      <c r="E131" s="63">
        <v>2</v>
      </c>
      <c r="F131" s="63">
        <f t="shared" si="15"/>
        <v>29.048000000000002</v>
      </c>
      <c r="G131" s="63">
        <v>36.31</v>
      </c>
      <c r="H131" s="64">
        <f t="shared" si="16"/>
        <v>58.096000000000004</v>
      </c>
      <c r="I131" s="64">
        <f t="shared" si="17"/>
        <v>66.8104</v>
      </c>
      <c r="J131" s="64">
        <f t="shared" si="18"/>
        <v>53.88560795585989</v>
      </c>
      <c r="K131" s="65">
        <f t="shared" si="19"/>
        <v>12.924792044140112</v>
      </c>
    </row>
    <row r="132" spans="2:11" s="59" customFormat="1" ht="15" customHeight="1">
      <c r="B132" s="60" t="s">
        <v>287</v>
      </c>
      <c r="C132" s="69" t="s">
        <v>126</v>
      </c>
      <c r="D132" s="62" t="s">
        <v>62</v>
      </c>
      <c r="E132" s="63">
        <v>2</v>
      </c>
      <c r="F132" s="63">
        <f t="shared" si="15"/>
        <v>21.216</v>
      </c>
      <c r="G132" s="63">
        <v>26.52</v>
      </c>
      <c r="H132" s="64">
        <f t="shared" si="16"/>
        <v>42.432</v>
      </c>
      <c r="I132" s="64">
        <f t="shared" si="17"/>
        <v>48.7968</v>
      </c>
      <c r="J132" s="64">
        <f t="shared" si="18"/>
        <v>39.356825199377695</v>
      </c>
      <c r="K132" s="65">
        <f t="shared" si="19"/>
        <v>9.4399748006223</v>
      </c>
    </row>
    <row r="133" spans="2:11" s="59" customFormat="1" ht="15" customHeight="1">
      <c r="B133" s="60" t="s">
        <v>207</v>
      </c>
      <c r="C133" s="69" t="s">
        <v>127</v>
      </c>
      <c r="D133" s="62" t="s">
        <v>177</v>
      </c>
      <c r="E133" s="63">
        <v>4.1</v>
      </c>
      <c r="F133" s="63">
        <f t="shared" si="15"/>
        <v>486.928</v>
      </c>
      <c r="G133" s="63">
        <v>608.66</v>
      </c>
      <c r="H133" s="64">
        <f t="shared" si="16"/>
        <v>1996.4047999999998</v>
      </c>
      <c r="I133" s="64">
        <f t="shared" si="17"/>
        <v>2295.8655199999994</v>
      </c>
      <c r="J133" s="64">
        <f t="shared" si="18"/>
        <v>1851.719333069348</v>
      </c>
      <c r="K133" s="65">
        <f t="shared" si="19"/>
        <v>444.14618693065137</v>
      </c>
    </row>
    <row r="134" spans="2:11" s="59" customFormat="1" ht="30" customHeight="1">
      <c r="B134" s="60" t="s">
        <v>288</v>
      </c>
      <c r="C134" s="61" t="s">
        <v>74</v>
      </c>
      <c r="D134" s="62" t="s">
        <v>62</v>
      </c>
      <c r="E134" s="63">
        <v>2</v>
      </c>
      <c r="F134" s="63">
        <f t="shared" si="15"/>
        <v>98.048</v>
      </c>
      <c r="G134" s="63">
        <v>122.56</v>
      </c>
      <c r="H134" s="64">
        <f t="shared" si="16"/>
        <v>196.096</v>
      </c>
      <c r="I134" s="64">
        <f t="shared" si="17"/>
        <v>225.51039999999998</v>
      </c>
      <c r="J134" s="64">
        <f t="shared" si="18"/>
        <v>181.8843324447862</v>
      </c>
      <c r="K134" s="65">
        <f t="shared" si="19"/>
        <v>43.626067555213766</v>
      </c>
    </row>
    <row r="135" spans="2:11" s="59" customFormat="1" ht="15" customHeight="1">
      <c r="B135" s="60" t="s">
        <v>289</v>
      </c>
      <c r="C135" s="61" t="s">
        <v>166</v>
      </c>
      <c r="D135" s="62" t="s">
        <v>61</v>
      </c>
      <c r="E135" s="63">
        <v>73.8</v>
      </c>
      <c r="F135" s="63">
        <f t="shared" si="15"/>
        <v>11.888</v>
      </c>
      <c r="G135" s="63">
        <v>14.86</v>
      </c>
      <c r="H135" s="64">
        <f t="shared" si="16"/>
        <v>877.3344</v>
      </c>
      <c r="I135" s="64">
        <f t="shared" si="17"/>
        <v>1008.9345599999999</v>
      </c>
      <c r="J135" s="64">
        <f t="shared" si="18"/>
        <v>813.7513344221557</v>
      </c>
      <c r="K135" s="65">
        <f t="shared" si="19"/>
        <v>195.1832255778442</v>
      </c>
    </row>
    <row r="136" spans="2:11" s="59" customFormat="1" ht="30" customHeight="1">
      <c r="B136" s="60" t="s">
        <v>290</v>
      </c>
      <c r="C136" s="61" t="s">
        <v>68</v>
      </c>
      <c r="D136" s="62" t="s">
        <v>62</v>
      </c>
      <c r="E136" s="63">
        <v>2</v>
      </c>
      <c r="F136" s="63">
        <f t="shared" si="15"/>
        <v>100.2</v>
      </c>
      <c r="G136" s="63">
        <v>125.25</v>
      </c>
      <c r="H136" s="64">
        <f t="shared" si="16"/>
        <v>200.4</v>
      </c>
      <c r="I136" s="64">
        <f t="shared" si="17"/>
        <v>230.45999999999998</v>
      </c>
      <c r="J136" s="64">
        <f t="shared" si="18"/>
        <v>185.87640860565824</v>
      </c>
      <c r="K136" s="65">
        <f t="shared" si="19"/>
        <v>44.583591394341745</v>
      </c>
    </row>
    <row r="137" spans="2:11" s="59" customFormat="1" ht="30" customHeight="1">
      <c r="B137" s="60" t="s">
        <v>291</v>
      </c>
      <c r="C137" s="61" t="s">
        <v>21</v>
      </c>
      <c r="D137" s="62" t="s">
        <v>20</v>
      </c>
      <c r="E137" s="63">
        <v>2.5</v>
      </c>
      <c r="F137" s="63">
        <f t="shared" si="15"/>
        <v>115.61600000000001</v>
      </c>
      <c r="G137" s="63">
        <v>144.52</v>
      </c>
      <c r="H137" s="64">
        <f t="shared" si="16"/>
        <v>289.04</v>
      </c>
      <c r="I137" s="64">
        <f t="shared" si="17"/>
        <v>332.396</v>
      </c>
      <c r="J137" s="64">
        <f t="shared" si="18"/>
        <v>268.0924009150672</v>
      </c>
      <c r="K137" s="65">
        <f t="shared" si="19"/>
        <v>64.30359908493284</v>
      </c>
    </row>
    <row r="138" spans="2:11" s="59" customFormat="1" ht="15" customHeight="1">
      <c r="B138" s="60" t="s">
        <v>292</v>
      </c>
      <c r="C138" s="61" t="s">
        <v>78</v>
      </c>
      <c r="D138" s="62" t="s">
        <v>62</v>
      </c>
      <c r="E138" s="63">
        <v>1</v>
      </c>
      <c r="F138" s="63">
        <f t="shared" si="15"/>
        <v>234.256</v>
      </c>
      <c r="G138" s="63">
        <v>292.82</v>
      </c>
      <c r="H138" s="64">
        <f t="shared" si="16"/>
        <v>234.256</v>
      </c>
      <c r="I138" s="64">
        <f t="shared" si="17"/>
        <v>269.39439999999996</v>
      </c>
      <c r="J138" s="64">
        <f t="shared" si="18"/>
        <v>217.27876234694148</v>
      </c>
      <c r="K138" s="65">
        <f t="shared" si="19"/>
        <v>52.11563765305848</v>
      </c>
    </row>
    <row r="139" spans="2:11" s="71" customFormat="1" ht="15" customHeight="1">
      <c r="B139" s="60" t="s">
        <v>293</v>
      </c>
      <c r="C139" s="61" t="s">
        <v>10</v>
      </c>
      <c r="D139" s="62" t="s">
        <v>62</v>
      </c>
      <c r="E139" s="63">
        <v>2</v>
      </c>
      <c r="F139" s="63">
        <f t="shared" si="15"/>
        <v>303.656</v>
      </c>
      <c r="G139" s="63">
        <v>379.57</v>
      </c>
      <c r="H139" s="64">
        <f t="shared" si="16"/>
        <v>607.312</v>
      </c>
      <c r="I139" s="64">
        <f t="shared" si="17"/>
        <v>698.4087999999999</v>
      </c>
      <c r="J139" s="64">
        <f t="shared" si="18"/>
        <v>563.2982707740495</v>
      </c>
      <c r="K139" s="65">
        <f t="shared" si="19"/>
        <v>135.11052922595047</v>
      </c>
    </row>
    <row r="140" spans="2:11" s="66" customFormat="1" ht="15" customHeight="1">
      <c r="B140" s="60" t="s">
        <v>294</v>
      </c>
      <c r="C140" s="61" t="s">
        <v>67</v>
      </c>
      <c r="D140" s="62" t="s">
        <v>62</v>
      </c>
      <c r="E140" s="63">
        <v>2</v>
      </c>
      <c r="F140" s="63">
        <f t="shared" si="15"/>
        <v>183.192</v>
      </c>
      <c r="G140" s="63">
        <v>228.99</v>
      </c>
      <c r="H140" s="64">
        <f t="shared" si="16"/>
        <v>366.384</v>
      </c>
      <c r="I140" s="64">
        <f t="shared" si="17"/>
        <v>421.34159999999997</v>
      </c>
      <c r="J140" s="64">
        <f t="shared" si="18"/>
        <v>339.8310483561651</v>
      </c>
      <c r="K140" s="65">
        <f t="shared" si="19"/>
        <v>81.51055164383486</v>
      </c>
    </row>
    <row r="141" spans="2:11" s="59" customFormat="1" ht="30" customHeight="1">
      <c r="B141" s="60" t="s">
        <v>295</v>
      </c>
      <c r="C141" s="61" t="s">
        <v>83</v>
      </c>
      <c r="D141" s="62" t="s">
        <v>62</v>
      </c>
      <c r="E141" s="63">
        <v>1</v>
      </c>
      <c r="F141" s="63">
        <f t="shared" si="15"/>
        <v>24.296000000000003</v>
      </c>
      <c r="G141" s="63">
        <v>30.37</v>
      </c>
      <c r="H141" s="64">
        <f t="shared" si="16"/>
        <v>24.296000000000003</v>
      </c>
      <c r="I141" s="64">
        <f t="shared" si="17"/>
        <v>27.9404</v>
      </c>
      <c r="J141" s="64">
        <f t="shared" si="18"/>
        <v>22.535195725963437</v>
      </c>
      <c r="K141" s="65">
        <f t="shared" si="19"/>
        <v>5.405204274036563</v>
      </c>
    </row>
    <row r="142" spans="2:11" s="59" customFormat="1" ht="15" customHeight="1">
      <c r="B142" s="51" t="s">
        <v>94</v>
      </c>
      <c r="C142" s="98" t="s">
        <v>120</v>
      </c>
      <c r="D142" s="99" t="s">
        <v>87</v>
      </c>
      <c r="E142" s="99">
        <v>0</v>
      </c>
      <c r="F142" s="100">
        <f>G142*0.8</f>
        <v>0</v>
      </c>
      <c r="G142" s="52"/>
      <c r="H142" s="53"/>
      <c r="I142" s="53">
        <f>SUM(I143:I147)</f>
        <v>1313.9734399999998</v>
      </c>
      <c r="J142" s="53">
        <f>SUM(J143:J147)</f>
        <v>1059.7789813001057</v>
      </c>
      <c r="K142" s="54">
        <f>SUM(K143:K147)</f>
        <v>254.1944586998942</v>
      </c>
    </row>
    <row r="143" spans="2:11" s="59" customFormat="1" ht="15" customHeight="1">
      <c r="B143" s="60" t="s">
        <v>296</v>
      </c>
      <c r="C143" s="61" t="s">
        <v>50</v>
      </c>
      <c r="D143" s="62" t="s">
        <v>20</v>
      </c>
      <c r="E143" s="63">
        <v>12</v>
      </c>
      <c r="F143" s="63">
        <f t="shared" si="15"/>
        <v>50.32</v>
      </c>
      <c r="G143" s="63">
        <v>62.9</v>
      </c>
      <c r="H143" s="64">
        <f t="shared" si="16"/>
        <v>603.84</v>
      </c>
      <c r="I143" s="64">
        <f t="shared" si="17"/>
        <v>694.4159999999999</v>
      </c>
      <c r="J143" s="64">
        <f t="shared" si="18"/>
        <v>560.0778970680672</v>
      </c>
      <c r="K143" s="65">
        <f t="shared" si="19"/>
        <v>134.33810293193272</v>
      </c>
    </row>
    <row r="144" spans="2:11" s="59" customFormat="1" ht="30" customHeight="1">
      <c r="B144" s="60" t="s">
        <v>297</v>
      </c>
      <c r="C144" s="61" t="s">
        <v>51</v>
      </c>
      <c r="D144" s="62" t="s">
        <v>62</v>
      </c>
      <c r="E144" s="63">
        <v>1</v>
      </c>
      <c r="F144" s="63">
        <f t="shared" si="15"/>
        <v>36.008</v>
      </c>
      <c r="G144" s="63">
        <v>45.01</v>
      </c>
      <c r="H144" s="64">
        <f t="shared" si="16"/>
        <v>36.008</v>
      </c>
      <c r="I144" s="64">
        <f t="shared" si="17"/>
        <v>41.4092</v>
      </c>
      <c r="J144" s="64">
        <f t="shared" si="18"/>
        <v>33.39839182171927</v>
      </c>
      <c r="K144" s="65">
        <f t="shared" si="19"/>
        <v>8.010808178280726</v>
      </c>
    </row>
    <row r="145" spans="2:11" s="59" customFormat="1" ht="15" customHeight="1">
      <c r="B145" s="60" t="s">
        <v>298</v>
      </c>
      <c r="C145" s="61" t="s">
        <v>49</v>
      </c>
      <c r="D145" s="62" t="s">
        <v>62</v>
      </c>
      <c r="E145" s="63">
        <v>1</v>
      </c>
      <c r="F145" s="63">
        <f t="shared" si="15"/>
        <v>386.84639999999996</v>
      </c>
      <c r="G145" s="63">
        <f>1611.86*0.3</f>
        <v>483.55799999999994</v>
      </c>
      <c r="H145" s="64">
        <f t="shared" si="16"/>
        <v>386.84639999999996</v>
      </c>
      <c r="I145" s="64">
        <f t="shared" si="17"/>
        <v>444.87335999999993</v>
      </c>
      <c r="J145" s="64">
        <f t="shared" si="18"/>
        <v>358.8104766169057</v>
      </c>
      <c r="K145" s="65">
        <f t="shared" si="19"/>
        <v>86.06288338309423</v>
      </c>
    </row>
    <row r="146" spans="2:11" s="59" customFormat="1" ht="30" customHeight="1">
      <c r="B146" s="60" t="s">
        <v>299</v>
      </c>
      <c r="C146" s="61" t="s">
        <v>23</v>
      </c>
      <c r="D146" s="62" t="s">
        <v>20</v>
      </c>
      <c r="E146" s="63">
        <v>3</v>
      </c>
      <c r="F146" s="63">
        <f t="shared" si="15"/>
        <v>3.3920000000000003</v>
      </c>
      <c r="G146" s="63">
        <v>4.24</v>
      </c>
      <c r="H146" s="64">
        <f t="shared" si="16"/>
        <v>10.176000000000002</v>
      </c>
      <c r="I146" s="64">
        <f t="shared" si="17"/>
        <v>11.7024</v>
      </c>
      <c r="J146" s="64">
        <f t="shared" si="18"/>
        <v>9.438514640574743</v>
      </c>
      <c r="K146" s="65">
        <f t="shared" si="19"/>
        <v>2.2638853594252577</v>
      </c>
    </row>
    <row r="147" spans="2:11" s="59" customFormat="1" ht="15" customHeight="1">
      <c r="B147" s="60" t="s">
        <v>300</v>
      </c>
      <c r="C147" s="61" t="s">
        <v>82</v>
      </c>
      <c r="D147" s="62" t="s">
        <v>177</v>
      </c>
      <c r="E147" s="63">
        <v>4.8</v>
      </c>
      <c r="F147" s="63">
        <f t="shared" si="15"/>
        <v>22.024</v>
      </c>
      <c r="G147" s="63">
        <v>27.53</v>
      </c>
      <c r="H147" s="64">
        <f t="shared" si="16"/>
        <v>105.7152</v>
      </c>
      <c r="I147" s="64">
        <f t="shared" si="17"/>
        <v>121.57247999999998</v>
      </c>
      <c r="J147" s="64">
        <f t="shared" si="18"/>
        <v>98.05370115283873</v>
      </c>
      <c r="K147" s="65">
        <f t="shared" si="19"/>
        <v>23.518778847161258</v>
      </c>
    </row>
    <row r="148" spans="2:11" ht="15" customHeight="1">
      <c r="B148" s="51" t="s">
        <v>95</v>
      </c>
      <c r="C148" s="98" t="s">
        <v>182</v>
      </c>
      <c r="D148" s="99" t="s">
        <v>87</v>
      </c>
      <c r="E148" s="99">
        <v>0</v>
      </c>
      <c r="F148" s="100">
        <f>G148*0.8</f>
        <v>0</v>
      </c>
      <c r="G148" s="52"/>
      <c r="H148" s="53"/>
      <c r="I148" s="53">
        <f>SUM(I149:I150)</f>
        <v>740.03328</v>
      </c>
      <c r="J148" s="53">
        <f>SUM(J149:J150)</f>
        <v>596.870295648119</v>
      </c>
      <c r="K148" s="54">
        <f>SUM(K149:K150)</f>
        <v>143.16298435188102</v>
      </c>
    </row>
    <row r="149" spans="2:11" s="59" customFormat="1" ht="30" customHeight="1">
      <c r="B149" s="60" t="s">
        <v>301</v>
      </c>
      <c r="C149" s="61" t="s">
        <v>304</v>
      </c>
      <c r="D149" s="62" t="s">
        <v>20</v>
      </c>
      <c r="E149" s="63">
        <f>24*0.3</f>
        <v>7.199999999999999</v>
      </c>
      <c r="F149" s="63">
        <f t="shared" si="15"/>
        <v>38.896</v>
      </c>
      <c r="G149" s="63">
        <v>48.62</v>
      </c>
      <c r="H149" s="64">
        <f t="shared" si="16"/>
        <v>280.0512</v>
      </c>
      <c r="I149" s="64">
        <f t="shared" si="17"/>
        <v>322.05888</v>
      </c>
      <c r="J149" s="64">
        <f t="shared" si="18"/>
        <v>259.7550463158928</v>
      </c>
      <c r="K149" s="65">
        <f t="shared" si="19"/>
        <v>62.30383368410718</v>
      </c>
    </row>
    <row r="150" spans="2:11" s="59" customFormat="1" ht="30" customHeight="1">
      <c r="B150" s="60" t="s">
        <v>302</v>
      </c>
      <c r="C150" s="61" t="s">
        <v>303</v>
      </c>
      <c r="D150" s="62" t="s">
        <v>20</v>
      </c>
      <c r="E150" s="63">
        <f>24*0.3</f>
        <v>7.199999999999999</v>
      </c>
      <c r="F150" s="63">
        <f t="shared" si="15"/>
        <v>50.480000000000004</v>
      </c>
      <c r="G150" s="63">
        <v>63.1</v>
      </c>
      <c r="H150" s="64">
        <f t="shared" si="16"/>
        <v>363.456</v>
      </c>
      <c r="I150" s="64">
        <f t="shared" si="17"/>
        <v>417.9744</v>
      </c>
      <c r="J150" s="64">
        <f t="shared" si="18"/>
        <v>337.1152493322262</v>
      </c>
      <c r="K150" s="65">
        <f t="shared" si="19"/>
        <v>80.85915066777383</v>
      </c>
    </row>
    <row r="151" spans="2:11" ht="15" customHeight="1">
      <c r="B151" s="51" t="s">
        <v>121</v>
      </c>
      <c r="C151" s="98" t="s">
        <v>144</v>
      </c>
      <c r="D151" s="99" t="s">
        <v>87</v>
      </c>
      <c r="E151" s="99">
        <v>0</v>
      </c>
      <c r="F151" s="100">
        <f>G151*0.8</f>
        <v>0</v>
      </c>
      <c r="G151" s="52"/>
      <c r="H151" s="53"/>
      <c r="I151" s="53">
        <f>SUM(I152:I154)</f>
        <v>231.72039999999998</v>
      </c>
      <c r="J151" s="53">
        <f>SUM(J152:J154)</f>
        <v>186.89297818565723</v>
      </c>
      <c r="K151" s="54">
        <f>SUM(K152:K154)</f>
        <v>44.827421814342735</v>
      </c>
    </row>
    <row r="152" spans="2:11" s="59" customFormat="1" ht="15" customHeight="1">
      <c r="B152" s="60" t="s">
        <v>305</v>
      </c>
      <c r="C152" s="61" t="s">
        <v>53</v>
      </c>
      <c r="D152" s="62" t="s">
        <v>62</v>
      </c>
      <c r="E152" s="63">
        <v>1</v>
      </c>
      <c r="F152" s="63">
        <f t="shared" si="15"/>
        <v>87.68</v>
      </c>
      <c r="G152" s="63">
        <v>109.6</v>
      </c>
      <c r="H152" s="64">
        <f t="shared" si="16"/>
        <v>87.68</v>
      </c>
      <c r="I152" s="64">
        <f t="shared" si="17"/>
        <v>100.832</v>
      </c>
      <c r="J152" s="64">
        <f t="shared" si="18"/>
        <v>81.32556639992073</v>
      </c>
      <c r="K152" s="65">
        <f t="shared" si="19"/>
        <v>19.506433600079262</v>
      </c>
    </row>
    <row r="153" spans="2:11" s="59" customFormat="1" ht="15" customHeight="1">
      <c r="B153" s="60" t="s">
        <v>306</v>
      </c>
      <c r="C153" s="61" t="s">
        <v>52</v>
      </c>
      <c r="D153" s="62" t="s">
        <v>62</v>
      </c>
      <c r="E153" s="63">
        <v>1</v>
      </c>
      <c r="F153" s="63">
        <f t="shared" si="15"/>
        <v>88.904</v>
      </c>
      <c r="G153" s="63">
        <v>111.13</v>
      </c>
      <c r="H153" s="64">
        <f t="shared" si="16"/>
        <v>88.904</v>
      </c>
      <c r="I153" s="64">
        <f t="shared" si="17"/>
        <v>102.23959999999998</v>
      </c>
      <c r="J153" s="64">
        <f t="shared" si="18"/>
        <v>82.46085943451816</v>
      </c>
      <c r="K153" s="65">
        <f t="shared" si="19"/>
        <v>19.778740565481826</v>
      </c>
    </row>
    <row r="154" spans="2:11" s="59" customFormat="1" ht="30" customHeight="1">
      <c r="B154" s="60" t="s">
        <v>307</v>
      </c>
      <c r="C154" s="61" t="s">
        <v>7</v>
      </c>
      <c r="D154" s="62" t="s">
        <v>62</v>
      </c>
      <c r="E154" s="63">
        <v>2</v>
      </c>
      <c r="F154" s="63">
        <f t="shared" si="15"/>
        <v>12.456000000000001</v>
      </c>
      <c r="G154" s="63">
        <v>15.57</v>
      </c>
      <c r="H154" s="64">
        <f t="shared" si="16"/>
        <v>24.912000000000003</v>
      </c>
      <c r="I154" s="64">
        <f t="shared" si="17"/>
        <v>28.6488</v>
      </c>
      <c r="J154" s="64">
        <f t="shared" si="18"/>
        <v>23.106552351218355</v>
      </c>
      <c r="K154" s="65">
        <f t="shared" si="19"/>
        <v>5.542247648781645</v>
      </c>
    </row>
    <row r="155" spans="2:11" ht="15" customHeight="1">
      <c r="B155" s="47" t="s">
        <v>118</v>
      </c>
      <c r="C155" s="87" t="s">
        <v>145</v>
      </c>
      <c r="D155" s="88" t="s">
        <v>87</v>
      </c>
      <c r="E155" s="88">
        <v>0</v>
      </c>
      <c r="F155" s="89">
        <f>G155*0.8</f>
        <v>0</v>
      </c>
      <c r="G155" s="48"/>
      <c r="H155" s="49"/>
      <c r="I155" s="49">
        <f>I156</f>
        <v>1580.6336000000001</v>
      </c>
      <c r="J155" s="49">
        <f>J156</f>
        <v>1274.8524554778817</v>
      </c>
      <c r="K155" s="50">
        <f>K156</f>
        <v>305.7811445221185</v>
      </c>
    </row>
    <row r="156" spans="2:11" s="59" customFormat="1" ht="15" customHeight="1">
      <c r="B156" s="67" t="s">
        <v>308</v>
      </c>
      <c r="C156" s="61" t="s">
        <v>12</v>
      </c>
      <c r="D156" s="62" t="s">
        <v>19</v>
      </c>
      <c r="E156" s="63">
        <v>188.8</v>
      </c>
      <c r="F156" s="63">
        <f t="shared" si="15"/>
        <v>7.28</v>
      </c>
      <c r="G156" s="63">
        <v>9.1</v>
      </c>
      <c r="H156" s="64">
        <f t="shared" si="16"/>
        <v>1374.4640000000002</v>
      </c>
      <c r="I156" s="64">
        <f t="shared" si="17"/>
        <v>1580.6336000000001</v>
      </c>
      <c r="J156" s="64">
        <f t="shared" si="18"/>
        <v>1274.8524554778817</v>
      </c>
      <c r="K156" s="65">
        <f t="shared" si="19"/>
        <v>305.7811445221185</v>
      </c>
    </row>
    <row r="157" spans="2:11" ht="15" customHeight="1">
      <c r="B157" s="119" t="s">
        <v>22</v>
      </c>
      <c r="C157" s="120"/>
      <c r="D157" s="120"/>
      <c r="E157" s="120"/>
      <c r="F157" s="121"/>
      <c r="G157" s="76"/>
      <c r="H157" s="76"/>
      <c r="I157" s="76">
        <f>I15+I18+I20+I26+I29+I34+I36+I39+I41+I43+I45+I47+I107+I113+I155</f>
        <v>77761.37171040001</v>
      </c>
      <c r="J157" s="76">
        <f>J15+J18+J20+J26+J29+J34+J36+J39+J41+J43+J45+J47+J107+J113+J155</f>
        <v>62718.061710400005</v>
      </c>
      <c r="K157" s="82">
        <f>K15+K18+K20+K26+K29+K34+K36+K39+K41+K43+K45+K47+K107+K113+K155</f>
        <v>15043.309999999996</v>
      </c>
    </row>
    <row r="158" spans="2:11" ht="15" customHeight="1">
      <c r="B158" s="83"/>
      <c r="C158" s="78"/>
      <c r="D158" s="33"/>
      <c r="E158" s="79"/>
      <c r="F158" s="79"/>
      <c r="G158" s="79"/>
      <c r="H158" s="79"/>
      <c r="I158" s="79"/>
      <c r="J158" s="79"/>
      <c r="K158" s="84"/>
    </row>
    <row r="159" spans="2:11" ht="15" customHeight="1">
      <c r="B159" s="83"/>
      <c r="C159" s="122" t="s">
        <v>326</v>
      </c>
      <c r="D159" s="122"/>
      <c r="E159" s="122"/>
      <c r="F159" s="122"/>
      <c r="G159" s="122"/>
      <c r="H159" s="122"/>
      <c r="I159" s="122"/>
      <c r="J159" s="122"/>
      <c r="K159" s="123"/>
    </row>
    <row r="160" spans="2:11" ht="15" customHeight="1">
      <c r="B160" s="113" t="s">
        <v>139</v>
      </c>
      <c r="C160" s="114"/>
      <c r="D160" s="33"/>
      <c r="E160" s="79"/>
      <c r="F160" s="79"/>
      <c r="G160" s="79"/>
      <c r="H160" s="79"/>
      <c r="I160" s="79"/>
      <c r="J160" s="79"/>
      <c r="K160" s="84"/>
    </row>
    <row r="161" spans="2:11" ht="15" customHeight="1">
      <c r="B161" s="115" t="s">
        <v>146</v>
      </c>
      <c r="C161" s="116"/>
      <c r="D161" s="33"/>
      <c r="E161" s="79"/>
      <c r="F161" s="79"/>
      <c r="G161" s="79"/>
      <c r="H161" s="79"/>
      <c r="I161" s="79"/>
      <c r="J161" s="79"/>
      <c r="K161" s="84"/>
    </row>
    <row r="162" spans="2:11" ht="15" customHeight="1">
      <c r="B162" s="115" t="s">
        <v>147</v>
      </c>
      <c r="C162" s="116"/>
      <c r="D162" s="33"/>
      <c r="E162" s="79"/>
      <c r="F162" s="79"/>
      <c r="G162" s="79"/>
      <c r="H162" s="79"/>
      <c r="I162" s="79"/>
      <c r="J162" s="79"/>
      <c r="K162" s="84"/>
    </row>
    <row r="163" spans="2:11" ht="15" customHeight="1" thickBot="1">
      <c r="B163" s="117" t="s">
        <v>148</v>
      </c>
      <c r="C163" s="118"/>
      <c r="D163" s="80"/>
      <c r="E163" s="81"/>
      <c r="F163" s="81"/>
      <c r="G163" s="81"/>
      <c r="H163" s="81"/>
      <c r="I163" s="81"/>
      <c r="J163" s="81"/>
      <c r="K163" s="85"/>
    </row>
    <row r="164" ht="15" customHeight="1"/>
  </sheetData>
  <sheetProtection/>
  <mergeCells count="41">
    <mergeCell ref="B160:C160"/>
    <mergeCell ref="B161:C161"/>
    <mergeCell ref="B162:C162"/>
    <mergeCell ref="B163:C163"/>
    <mergeCell ref="C142:F142"/>
    <mergeCell ref="C151:F151"/>
    <mergeCell ref="B157:F157"/>
    <mergeCell ref="C159:K159"/>
    <mergeCell ref="C148:F148"/>
    <mergeCell ref="B2:K2"/>
    <mergeCell ref="B3:K3"/>
    <mergeCell ref="B4:K4"/>
    <mergeCell ref="B6:K6"/>
    <mergeCell ref="B7:K7"/>
    <mergeCell ref="B5:K5"/>
    <mergeCell ref="C107:F107"/>
    <mergeCell ref="C113:F113"/>
    <mergeCell ref="C155:F155"/>
    <mergeCell ref="C48:F48"/>
    <mergeCell ref="C51:F51"/>
    <mergeCell ref="C66:F66"/>
    <mergeCell ref="C71:F71"/>
    <mergeCell ref="C95:F95"/>
    <mergeCell ref="C108:F108"/>
    <mergeCell ref="C114:F114"/>
    <mergeCell ref="D10:K10"/>
    <mergeCell ref="C14:H14"/>
    <mergeCell ref="C15:F15"/>
    <mergeCell ref="C16:F16"/>
    <mergeCell ref="C20:F20"/>
    <mergeCell ref="C26:F26"/>
    <mergeCell ref="C18:F18"/>
    <mergeCell ref="C45:F45"/>
    <mergeCell ref="C47:F47"/>
    <mergeCell ref="C29:F29"/>
    <mergeCell ref="C36:F36"/>
    <mergeCell ref="B12:K12"/>
    <mergeCell ref="C39:F39"/>
    <mergeCell ref="C41:F41"/>
    <mergeCell ref="C43:F43"/>
    <mergeCell ref="C34:F34"/>
  </mergeCells>
  <printOptions horizontalCentered="1"/>
  <pageMargins left="0" right="0" top="0" bottom="0" header="0" footer="0"/>
  <pageSetup horizontalDpi="600" verticalDpi="600" orientation="landscape" paperSize="9" scale="95" r:id="rId3"/>
  <rowBreaks count="1" manualBreakCount="1">
    <brk id="65" max="11" man="1"/>
  </rowBreaks>
  <legacyDrawing r:id="rId2"/>
  <oleObjects>
    <oleObject progId="PBrush" shapeId="12656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85" zoomScaleNormal="85" zoomScalePageLayoutView="0" workbookViewId="0" topLeftCell="A1">
      <selection activeCell="A38" sqref="A1:I38"/>
    </sheetView>
  </sheetViews>
  <sheetFormatPr defaultColWidth="9.140625" defaultRowHeight="12.75"/>
  <cols>
    <col min="1" max="1" width="6.8515625" style="7" customWidth="1"/>
    <col min="2" max="2" width="50.7109375" style="5" customWidth="1"/>
    <col min="3" max="8" width="20.7109375" style="8" customWidth="1"/>
    <col min="9" max="9" width="15.421875" style="7" customWidth="1"/>
    <col min="10" max="10" width="3.7109375" style="7" customWidth="1"/>
    <col min="11" max="16384" width="9.140625" style="7" customWidth="1"/>
  </cols>
  <sheetData>
    <row r="1" spans="1:9" s="2" customFormat="1" ht="36.75" customHeight="1">
      <c r="A1" s="9"/>
      <c r="B1" s="127" t="s">
        <v>129</v>
      </c>
      <c r="C1" s="127"/>
      <c r="D1" s="127"/>
      <c r="E1" s="127"/>
      <c r="F1" s="127"/>
      <c r="G1" s="127"/>
      <c r="H1" s="127"/>
      <c r="I1" s="128"/>
    </row>
    <row r="2" spans="1:9" s="2" customFormat="1" ht="18" customHeight="1">
      <c r="A2" s="10"/>
      <c r="B2" s="129" t="s">
        <v>130</v>
      </c>
      <c r="C2" s="129"/>
      <c r="D2" s="129"/>
      <c r="E2" s="129"/>
      <c r="F2" s="129"/>
      <c r="G2" s="129"/>
      <c r="H2" s="129"/>
      <c r="I2" s="130"/>
    </row>
    <row r="3" spans="1:9" s="2" customFormat="1" ht="5.25" customHeight="1">
      <c r="A3" s="10"/>
      <c r="B3" s="11"/>
      <c r="C3" s="126"/>
      <c r="D3" s="126"/>
      <c r="E3" s="126"/>
      <c r="F3" s="126"/>
      <c r="G3" s="126"/>
      <c r="H3" s="126"/>
      <c r="I3" s="12"/>
    </row>
    <row r="4" spans="1:9" s="2" customFormat="1" ht="18.75" customHeight="1">
      <c r="A4" s="10"/>
      <c r="B4" s="131" t="s">
        <v>131</v>
      </c>
      <c r="C4" s="131"/>
      <c r="D4" s="131"/>
      <c r="E4" s="131"/>
      <c r="F4" s="131"/>
      <c r="G4" s="131"/>
      <c r="H4" s="131"/>
      <c r="I4" s="132"/>
    </row>
    <row r="5" spans="1:9" s="2" customFormat="1" ht="6" customHeight="1">
      <c r="A5" s="10"/>
      <c r="B5" s="11"/>
      <c r="C5" s="11"/>
      <c r="D5" s="11"/>
      <c r="E5" s="11"/>
      <c r="F5" s="11"/>
      <c r="G5" s="11"/>
      <c r="H5" s="11"/>
      <c r="I5" s="12"/>
    </row>
    <row r="6" spans="1:9" s="2" customFormat="1" ht="20.25" customHeight="1">
      <c r="A6" s="10"/>
      <c r="B6" s="133" t="s">
        <v>132</v>
      </c>
      <c r="C6" s="133"/>
      <c r="D6" s="133"/>
      <c r="E6" s="133"/>
      <c r="F6" s="133"/>
      <c r="G6" s="133"/>
      <c r="H6" s="133"/>
      <c r="I6" s="134"/>
    </row>
    <row r="7" spans="1:9" s="2" customFormat="1" ht="5.25" customHeight="1">
      <c r="A7" s="14"/>
      <c r="B7" s="13"/>
      <c r="C7" s="13"/>
      <c r="D7" s="13"/>
      <c r="E7" s="13"/>
      <c r="F7" s="13"/>
      <c r="G7" s="13"/>
      <c r="H7" s="11"/>
      <c r="I7" s="12"/>
    </row>
    <row r="8" spans="1:9" s="2" customFormat="1" ht="12.75">
      <c r="A8" s="15" t="s">
        <v>167</v>
      </c>
      <c r="B8" s="11"/>
      <c r="C8" s="11"/>
      <c r="D8" s="11"/>
      <c r="E8" s="11"/>
      <c r="F8" s="11"/>
      <c r="G8" s="11"/>
      <c r="H8" s="11"/>
      <c r="I8" s="12"/>
    </row>
    <row r="9" spans="1:9" s="2" customFormat="1" ht="12.75">
      <c r="A9" s="15" t="s">
        <v>133</v>
      </c>
      <c r="B9" s="11"/>
      <c r="C9" s="11"/>
      <c r="D9" s="11"/>
      <c r="E9" s="11"/>
      <c r="F9" s="11"/>
      <c r="G9" s="11"/>
      <c r="H9" s="11"/>
      <c r="I9" s="12"/>
    </row>
    <row r="10" spans="1:9" s="2" customFormat="1" ht="12.75">
      <c r="A10" s="15" t="s">
        <v>149</v>
      </c>
      <c r="B10" s="72" t="s">
        <v>150</v>
      </c>
      <c r="C10" s="11"/>
      <c r="D10" s="11"/>
      <c r="E10" s="11"/>
      <c r="F10" s="11"/>
      <c r="G10" s="11"/>
      <c r="H10" s="11" t="s">
        <v>322</v>
      </c>
      <c r="I10" s="12"/>
    </row>
    <row r="11" spans="1:9" s="2" customFormat="1" ht="12.75">
      <c r="A11" s="15"/>
      <c r="B11" s="11"/>
      <c r="C11" s="11"/>
      <c r="D11" s="11"/>
      <c r="E11" s="11"/>
      <c r="F11" s="11"/>
      <c r="G11" s="11"/>
      <c r="H11" s="11"/>
      <c r="I11" s="12"/>
    </row>
    <row r="12" spans="1:9" s="6" customFormat="1" ht="18.75" thickBot="1">
      <c r="A12" s="124" t="s">
        <v>134</v>
      </c>
      <c r="B12" s="125"/>
      <c r="C12" s="125"/>
      <c r="D12" s="125"/>
      <c r="E12" s="125"/>
      <c r="F12" s="125"/>
      <c r="G12" s="125"/>
      <c r="H12" s="125"/>
      <c r="I12" s="21"/>
    </row>
    <row r="13" spans="1:9" ht="12.75">
      <c r="A13" s="18" t="s">
        <v>135</v>
      </c>
      <c r="B13" s="20" t="s">
        <v>136</v>
      </c>
      <c r="C13" s="16" t="s">
        <v>137</v>
      </c>
      <c r="D13" s="16" t="s">
        <v>138</v>
      </c>
      <c r="E13" s="16" t="s">
        <v>310</v>
      </c>
      <c r="F13" s="16" t="s">
        <v>311</v>
      </c>
      <c r="G13" s="16" t="s">
        <v>312</v>
      </c>
      <c r="H13" s="16" t="s">
        <v>313</v>
      </c>
      <c r="I13" s="17" t="s">
        <v>18</v>
      </c>
    </row>
    <row r="14" spans="1:9" s="3" customFormat="1" ht="15" customHeight="1">
      <c r="A14" s="22" t="s">
        <v>85</v>
      </c>
      <c r="B14" s="23" t="s">
        <v>86</v>
      </c>
      <c r="C14" s="73"/>
      <c r="D14" s="73"/>
      <c r="E14" s="73"/>
      <c r="F14" s="73"/>
      <c r="G14" s="73"/>
      <c r="H14" s="73"/>
      <c r="I14" s="74" t="s">
        <v>170</v>
      </c>
    </row>
    <row r="15" spans="1:9" s="3" customFormat="1" ht="15" customHeight="1">
      <c r="A15" s="22" t="s">
        <v>88</v>
      </c>
      <c r="B15" s="23" t="s">
        <v>89</v>
      </c>
      <c r="C15" s="26">
        <f>I15</f>
        <v>1980.9624</v>
      </c>
      <c r="D15" s="26"/>
      <c r="E15" s="26"/>
      <c r="F15" s="26"/>
      <c r="G15" s="26"/>
      <c r="H15" s="73"/>
      <c r="I15" s="30">
        <f>PLAN!I15</f>
        <v>1980.9624</v>
      </c>
    </row>
    <row r="16" spans="1:9" s="3" customFormat="1" ht="15" customHeight="1">
      <c r="A16" s="22" t="s">
        <v>174</v>
      </c>
      <c r="B16" s="23" t="s">
        <v>175</v>
      </c>
      <c r="C16" s="26">
        <f>I16</f>
        <v>5564.0358</v>
      </c>
      <c r="D16" s="26"/>
      <c r="E16" s="26"/>
      <c r="F16" s="26"/>
      <c r="G16" s="26"/>
      <c r="H16" s="73"/>
      <c r="I16" s="30">
        <f>PLAN!I18</f>
        <v>5564.0358</v>
      </c>
    </row>
    <row r="17" spans="1:9" ht="15" customHeight="1">
      <c r="A17" s="22" t="s">
        <v>314</v>
      </c>
      <c r="B17" s="24" t="str">
        <f>PLAN!C20</f>
        <v>ESQUADRIAS DE MADEIRA</v>
      </c>
      <c r="C17" s="27"/>
      <c r="D17" s="27">
        <f>I17</f>
        <v>6570.6768</v>
      </c>
      <c r="E17" s="27"/>
      <c r="F17" s="27"/>
      <c r="G17" s="27"/>
      <c r="H17" s="73"/>
      <c r="I17" s="30">
        <f>PLAN!I20</f>
        <v>6570.6768</v>
      </c>
    </row>
    <row r="18" spans="1:9" ht="15" customHeight="1">
      <c r="A18" s="22" t="s">
        <v>97</v>
      </c>
      <c r="B18" s="24" t="str">
        <f>PLAN!C26</f>
        <v>ESQUADRIAS METÁLICAS</v>
      </c>
      <c r="C18" s="27"/>
      <c r="D18" s="27">
        <f>I18</f>
        <v>1595.1327999999999</v>
      </c>
      <c r="E18" s="27"/>
      <c r="F18" s="27"/>
      <c r="G18" s="27"/>
      <c r="H18" s="73"/>
      <c r="I18" s="30">
        <f>PLAN!I26</f>
        <v>1595.1327999999999</v>
      </c>
    </row>
    <row r="19" spans="1:9" s="3" customFormat="1" ht="15" customHeight="1">
      <c r="A19" s="22" t="s">
        <v>98</v>
      </c>
      <c r="B19" s="24" t="str">
        <f>PLAN!C29</f>
        <v>FERRAGEM E ELEMENTOS METÁLICOS</v>
      </c>
      <c r="C19" s="27"/>
      <c r="D19" s="27">
        <f>I19</f>
        <v>1749.9227999999998</v>
      </c>
      <c r="E19" s="27"/>
      <c r="F19" s="27"/>
      <c r="G19" s="27"/>
      <c r="H19" s="73"/>
      <c r="I19" s="30">
        <f>PLAN!I29</f>
        <v>1749.9227999999998</v>
      </c>
    </row>
    <row r="20" spans="1:9" s="3" customFormat="1" ht="15" customHeight="1">
      <c r="A20" s="22" t="s">
        <v>99</v>
      </c>
      <c r="B20" s="24" t="s">
        <v>181</v>
      </c>
      <c r="C20" s="27"/>
      <c r="D20" s="27"/>
      <c r="E20" s="27">
        <f>I20</f>
        <v>315.74399999999997</v>
      </c>
      <c r="F20" s="27"/>
      <c r="G20" s="27"/>
      <c r="H20" s="73"/>
      <c r="I20" s="30">
        <f>PLAN!I34</f>
        <v>315.74399999999997</v>
      </c>
    </row>
    <row r="21" spans="1:9" s="4" customFormat="1" ht="15" customHeight="1">
      <c r="A21" s="22" t="s">
        <v>180</v>
      </c>
      <c r="B21" s="24" t="str">
        <f>PLAN!C36</f>
        <v>REVESTIMENTOS DE TETOS E PAREDES</v>
      </c>
      <c r="C21" s="27"/>
      <c r="D21" s="27"/>
      <c r="E21" s="27">
        <f>I21</f>
        <v>1919.6545199999998</v>
      </c>
      <c r="F21" s="27"/>
      <c r="G21" s="27"/>
      <c r="H21" s="73"/>
      <c r="I21" s="30">
        <f>PLAN!I36</f>
        <v>1919.6545199999998</v>
      </c>
    </row>
    <row r="22" spans="1:9" s="4" customFormat="1" ht="15" customHeight="1">
      <c r="A22" s="22" t="s">
        <v>102</v>
      </c>
      <c r="B22" s="24" t="str">
        <f>PLAN!C39</f>
        <v>PISOS</v>
      </c>
      <c r="C22" s="27"/>
      <c r="D22" s="27"/>
      <c r="E22" s="27">
        <f>I22</f>
        <v>36.6436</v>
      </c>
      <c r="F22" s="27"/>
      <c r="G22" s="27"/>
      <c r="H22" s="73"/>
      <c r="I22" s="30">
        <f>PLAN!I39</f>
        <v>36.6436</v>
      </c>
    </row>
    <row r="23" spans="1:9" s="4" customFormat="1" ht="15" customHeight="1">
      <c r="A23" s="22" t="s">
        <v>104</v>
      </c>
      <c r="B23" s="24" t="str">
        <f>PLAN!C41</f>
        <v>PRATELEIRA E BALCÃO</v>
      </c>
      <c r="C23" s="27"/>
      <c r="D23" s="27"/>
      <c r="E23" s="27">
        <f>I23</f>
        <v>671.9606399999999</v>
      </c>
      <c r="F23" s="27"/>
      <c r="G23" s="27"/>
      <c r="H23" s="73"/>
      <c r="I23" s="30">
        <f>PLAN!I41</f>
        <v>671.9606399999999</v>
      </c>
    </row>
    <row r="24" spans="1:9" s="4" customFormat="1" ht="15" customHeight="1">
      <c r="A24" s="22" t="s">
        <v>105</v>
      </c>
      <c r="B24" s="24" t="str">
        <f>PLAN!C43</f>
        <v>COBERTURA</v>
      </c>
      <c r="C24" s="27"/>
      <c r="D24" s="27"/>
      <c r="E24" s="27"/>
      <c r="F24" s="27">
        <f>I24</f>
        <v>5389.74732</v>
      </c>
      <c r="G24" s="27"/>
      <c r="H24" s="73"/>
      <c r="I24" s="30">
        <f>PLAN!I43</f>
        <v>5389.74732</v>
      </c>
    </row>
    <row r="25" spans="1:9" s="4" customFormat="1" ht="15" customHeight="1">
      <c r="A25" s="22" t="s">
        <v>106</v>
      </c>
      <c r="B25" s="24" t="str">
        <f>PLAN!C45</f>
        <v>PINTURA</v>
      </c>
      <c r="C25" s="27"/>
      <c r="D25" s="27"/>
      <c r="E25" s="27"/>
      <c r="F25" s="27">
        <f>I25</f>
        <v>14428.9535104</v>
      </c>
      <c r="G25" s="27"/>
      <c r="H25" s="73"/>
      <c r="I25" s="30">
        <f>PLAN!I45</f>
        <v>14428.9535104</v>
      </c>
    </row>
    <row r="26" spans="1:9" s="4" customFormat="1" ht="15" customHeight="1">
      <c r="A26" s="22" t="s">
        <v>108</v>
      </c>
      <c r="B26" s="24" t="str">
        <f>PLAN!C47</f>
        <v>INSTALAÇÕES ELÉTRICAS</v>
      </c>
      <c r="C26" s="75"/>
      <c r="D26" s="75"/>
      <c r="E26" s="75"/>
      <c r="F26" s="75"/>
      <c r="G26" s="75">
        <f>I26/2</f>
        <v>11742.28016</v>
      </c>
      <c r="H26" s="27">
        <f>I26/2</f>
        <v>11742.28016</v>
      </c>
      <c r="I26" s="30">
        <f>PLAN!I47</f>
        <v>23484.56032</v>
      </c>
    </row>
    <row r="27" spans="1:9" s="4" customFormat="1" ht="15" customHeight="1">
      <c r="A27" s="22" t="s">
        <v>110</v>
      </c>
      <c r="B27" s="24" t="str">
        <f>PLAN!C107</f>
        <v>AUTOMAÇÃO (LÓGICA / TECNOLOGIA / AL. INCENDIO)</v>
      </c>
      <c r="C27" s="75"/>
      <c r="D27" s="75"/>
      <c r="E27" s="75"/>
      <c r="F27" s="75"/>
      <c r="G27" s="75">
        <f>I27</f>
        <v>232.49319999999997</v>
      </c>
      <c r="H27" s="27"/>
      <c r="I27" s="30">
        <f>PLAN!I107</f>
        <v>232.49319999999997</v>
      </c>
    </row>
    <row r="28" spans="1:9" s="4" customFormat="1" ht="15" customHeight="1">
      <c r="A28" s="22" t="s">
        <v>112</v>
      </c>
      <c r="B28" s="24" t="str">
        <f>PLAN!C113</f>
        <v>INSTALAÇÕES HIDRÁULICAS</v>
      </c>
      <c r="C28" s="75"/>
      <c r="D28" s="75"/>
      <c r="E28" s="75"/>
      <c r="F28" s="75"/>
      <c r="G28" s="75">
        <f>I28/2</f>
        <v>6120.125199999999</v>
      </c>
      <c r="H28" s="27">
        <f>I28/2</f>
        <v>6120.125199999999</v>
      </c>
      <c r="I28" s="30">
        <f>PLAN!I113</f>
        <v>12240.250399999997</v>
      </c>
    </row>
    <row r="29" spans="1:9" s="4" customFormat="1" ht="15" customHeight="1">
      <c r="A29" s="22" t="s">
        <v>114</v>
      </c>
      <c r="B29" s="24" t="str">
        <f>PLAN!C155</f>
        <v>LIMPEZA</v>
      </c>
      <c r="C29" s="75"/>
      <c r="D29" s="75"/>
      <c r="E29" s="75"/>
      <c r="F29" s="75"/>
      <c r="G29" s="75"/>
      <c r="H29" s="27">
        <f>I29</f>
        <v>1580.6336000000001</v>
      </c>
      <c r="I29" s="30">
        <f>PLAN!I155</f>
        <v>1580.6336000000001</v>
      </c>
    </row>
    <row r="30" spans="1:9" ht="15" customHeight="1" thickBot="1">
      <c r="A30" s="19"/>
      <c r="B30" s="25" t="s">
        <v>18</v>
      </c>
      <c r="C30" s="28">
        <f aca="true" t="shared" si="0" ref="C30:I30">SUM(C15:C29)</f>
        <v>7544.9982</v>
      </c>
      <c r="D30" s="28">
        <f t="shared" si="0"/>
        <v>9915.7324</v>
      </c>
      <c r="E30" s="28">
        <f t="shared" si="0"/>
        <v>2944.0027599999994</v>
      </c>
      <c r="F30" s="28">
        <f t="shared" si="0"/>
        <v>19818.7008304</v>
      </c>
      <c r="G30" s="28">
        <f t="shared" si="0"/>
        <v>18094.89856</v>
      </c>
      <c r="H30" s="28">
        <f t="shared" si="0"/>
        <v>19443.038959999998</v>
      </c>
      <c r="I30" s="29">
        <f t="shared" si="0"/>
        <v>77761.37171040001</v>
      </c>
    </row>
    <row r="32" ht="12.75">
      <c r="I32" s="86" t="s">
        <v>326</v>
      </c>
    </row>
    <row r="35" ht="12.75">
      <c r="B35" s="1" t="s">
        <v>139</v>
      </c>
    </row>
    <row r="36" ht="12.75">
      <c r="B36" s="1" t="s">
        <v>146</v>
      </c>
    </row>
    <row r="37" ht="12.75">
      <c r="B37" s="1" t="s">
        <v>147</v>
      </c>
    </row>
    <row r="38" ht="12.75">
      <c r="B38" s="1" t="s">
        <v>148</v>
      </c>
    </row>
  </sheetData>
  <sheetProtection/>
  <mergeCells count="6">
    <mergeCell ref="A12:H12"/>
    <mergeCell ref="C3:H3"/>
    <mergeCell ref="B1:I1"/>
    <mergeCell ref="B2:I2"/>
    <mergeCell ref="B4:I4"/>
    <mergeCell ref="B6:I6"/>
  </mergeCells>
  <printOptions horizontalCentered="1" verticalCentered="1"/>
  <pageMargins left="0" right="0" top="0" bottom="0" header="0" footer="0"/>
  <pageSetup horizontalDpi="600" verticalDpi="600" orientation="landscape" paperSize="9" scale="70" r:id="rId4"/>
  <drawing r:id="rId3"/>
  <legacyDrawing r:id="rId2"/>
  <oleObjects>
    <oleObject progId="PBrush" shapeId="1512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Win10</cp:lastModifiedBy>
  <cp:lastPrinted>2018-11-30T16:42:39Z</cp:lastPrinted>
  <dcterms:created xsi:type="dcterms:W3CDTF">2001-09-19T18:09:56Z</dcterms:created>
  <dcterms:modified xsi:type="dcterms:W3CDTF">2018-11-30T16:42:42Z</dcterms:modified>
  <cp:category/>
  <cp:version/>
  <cp:contentType/>
  <cp:contentStatus/>
</cp:coreProperties>
</file>